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 " sheetId="1" r:id="rId1"/>
    <sheet name="Лист2 " sheetId="2" r:id="rId2"/>
    <sheet name="Лист 3" sheetId="3" r:id="rId3"/>
    <sheet name="Лист 4" sheetId="4" r:id="rId4"/>
    <sheet name="Предложение ГП по СН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M9">[0]!_M9</definedName>
    <definedName name="_MMM8">[0]!_MMM8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SET">#REF!</definedName>
    <definedName name="AOE">#REF!</definedName>
    <definedName name="BALEE_FLOAD">#REF!</definedName>
    <definedName name="BALEE_PROT">'[2]Баланс ээ'!$G$22:$J$22,'[2]Баланс ээ'!$G$20:$J$20,'[2]Баланс ээ'!$G$11:$J$18,'[2]Баланс ээ'!$G$24:$J$28</definedName>
    <definedName name="BALM_FLOAD">#REF!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CUR_VER">'[3]Заголовок'!$B$21</definedName>
    <definedName name="ď">[0]!ď</definedName>
    <definedName name="DaNet">'[2]regs'!$H$94:$H$95</definedName>
    <definedName name="DATA">#REF!</definedName>
    <definedName name="DATE">#REF!</definedName>
    <definedName name="day">'[4]source'!$B$1</definedName>
    <definedName name="ďď">[0]!ďď</definedName>
    <definedName name="đđ">[0]!đđ</definedName>
    <definedName name="đđđ">[0]!đđđ</definedName>
    <definedName name="ddddddddddddddddddddddddddddddddddddddddddddddddddddddddddddddddddddddddddddddddd">#N/A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'[5]ЭСО'!$G$35:$G$37,'[5]ЭСО'!$G$41:$G$44,'[5]ЭСО'!#REF!,P1_ESO_PROT</definedName>
    <definedName name="ESOcom">#REF!</definedName>
    <definedName name="ew">[0]!ew</definedName>
    <definedName name="fg">[0]!fg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hh">[0]!hhh</definedName>
    <definedName name="hhy">[0]!hhy</definedName>
    <definedName name="hjhgjgjg">#N/A</definedName>
    <definedName name="îî">[0]!îî</definedName>
    <definedName name="INN">#REF!</definedName>
    <definedName name="j">[0]!j</definedName>
    <definedName name="jjjjj">#REF!</definedName>
    <definedName name="k">[0]!k</definedName>
    <definedName name="LINE">#REF!</definedName>
    <definedName name="LINE2">#REF!</definedName>
    <definedName name="MmExcelLinker_6E24F10A_D93B_4197_A91F_1E8C46B84DD5">РТ передача '[6]ээ'!$I$76:$I$76</definedName>
    <definedName name="MO">#REF!</definedName>
    <definedName name="month">'[4]source'!$A$13</definedName>
    <definedName name="nfyz">[0]!nfyz</definedName>
    <definedName name="NOM">#REF!</definedName>
    <definedName name="NSRF">#REF!</definedName>
    <definedName name="Num">#REF!</definedName>
    <definedName name="o">[0]!o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dip" hidden="1">'[7]FST5'!$G$167:$G$172,'[7]FST5'!$G$174:$G$175,'[7]FST5'!$G$177:$G$180,'[7]FST5'!$G$182,'[7]FST5'!$G$184:$G$188,'[7]FST5'!$G$190,'[7]FST5'!$G$192:$G$194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'[7]FST5'!$G$118:$G$123,'[7]FST5'!$G$125:$G$126,'[7]FST5'!$G$128:$G$131,'[7]FST5'!$G$133,'[7]FST5'!$G$135:$G$139,'[7]FST5'!$G$141,'[7]FST5'!$G$143:$G$145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'[8]свод'!$E$70:$I$79,'[8]свод'!$E$81:$I$81,'[8]свод'!$E$83:$I$88,'[8]свод'!$E$90:$I$90,'[8]свод'!$E$92:$I$96,'[8]свод'!$E$98:$I$98,'[8]свод'!$E$101:$I$102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'[7]FST5'!$G$100:$G$116,'[7]FST5'!$G$118:$G$123,'[7]FST5'!$G$125:$G$126,'[7]FST5'!$G$128:$G$131,'[7]FST5'!$G$133,'[7]FST5'!$G$135:$G$139,'[7]FST5'!$G$141</definedName>
    <definedName name="P2_SC_CLR" hidden="1">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dip" hidden="1">'[7]FST5'!$G$143:$G$145,'[7]FST5'!$G$214:$G$217,'[7]FST5'!$G$219:$G$224,'[7]FST5'!$G$226,'[7]FST5'!$G$228,'[7]FST5'!$G$230,'[7]FST5'!$G$232,'[7]FST5'!$G$197:$G$212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dip" hidden="1">'[7]FST5'!$G$70:$G$75,'[7]FST5'!$G$77:$G$78,'[7]FST5'!$G$80:$G$83,'[7]FST5'!$G$85,'[7]FST5'!$G$87:$G$91,'[7]FST5'!$G$93,'[7]FST5'!$G$95:$G$97,'[7]FST5'!$G$52:$G$68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EGUL">#REF!</definedName>
    <definedName name="rr">[0]!rr</definedName>
    <definedName name="ŕŕ">[0]!ŕŕ</definedName>
    <definedName name="RRE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ESOLD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EB">#REF!</definedName>
    <definedName name="SCOPE_FLOAD">'[5]Ген. не уч. ОРЭМ'!$F$13:$F$31,P1_SCOPE_FLOAD</definedName>
    <definedName name="SCOPE_FORM46_EE1">#REF!</definedName>
    <definedName name="SCOPE_FORM46_EE1_ZAG_KOD">#REF!</definedName>
    <definedName name="SCOPE_FORM46_EE1_ZAG_NAME">#REF!</definedName>
    <definedName name="SCOPE_FRML">'[5]Ген. не уч. ОРЭМ'!$F$49:$F$49,'[5]Ген. не уч. ОРЭМ'!$F$13:$F$16,P1_SCOPE_FRML</definedName>
    <definedName name="SCOPE_FUEL_ET">#REF!</definedName>
    <definedName name="SCOPE_FULL_LOAD">[0]!P16_SCOPE_FULL_LOAD,[0]!P17_SCOPE_FULL_LOAD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AR">#REF!</definedName>
    <definedName name="SCOPE_MAY">#REF!</definedName>
    <definedName name="SCOPE_MO">'[10]Справочники'!$K$6:$K$742,'[10]Справочники'!#REF!</definedName>
    <definedName name="SCOPE_MUPS">'[10]Свод'!#REF!,'[10]Свод'!#REF!</definedName>
    <definedName name="SCOPE_MUPS_NAMES">'[10]Свод'!#REF!,'[10]Свод'!#REF!</definedName>
    <definedName name="SCOPE_NALOG">'[11]Справочники'!$R$3:$R$4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V">#REF!</definedName>
    <definedName name="SCOPE_OCT">#REF!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>'[8]свод'!$E$104:$I$104,'[8]свод'!$E$106:$I$117,'[8]свод'!$E$120:$I$121,'[8]свод'!$E$123:$I$127,'[8]свод'!$E$10:$I$68,P1_SCOPE_SV_LD1</definedName>
    <definedName name="SCOPE_SV_PRT">P1_SCOPE_SV_PRT,P2_SCOPE_SV_PRT,P3_SCOPE_SV_PRT</definedName>
    <definedName name="SCOPE_SVOD">'[5]Свод'!$K$34,'[5]Свод'!$D$4:$K$31</definedName>
    <definedName name="SCOPE_TEST">#REF!</definedName>
    <definedName name="SCOPE_YEAR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'[10]Справочники'!$E$6,'[10]Справочники'!$D$11:$D$902,'[10]Справочники'!$E$3</definedName>
    <definedName name="sq">#REF!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'[4]source'!$D$1</definedName>
    <definedName name="ZERO">#REF!</definedName>
    <definedName name="а">P1_T2.1?Protection</definedName>
    <definedName name="аа">[0]!аа</definedName>
    <definedName name="АААААААА">[0]!АААААААА</definedName>
    <definedName name="абонтв">#REF!</definedName>
    <definedName name="ав">[0]!ав</definedName>
    <definedName name="ап">[0]!ап</definedName>
    <definedName name="атств">#REF!</definedName>
    <definedName name="аяыпамыпмипи">[0]!аяыпамыпмипи</definedName>
    <definedName name="бб">[0]!бб</definedName>
    <definedName name="БС">'[12]Справочники'!$A$4:$A$6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прпр" hidden="1">#REF!,#REF!,#REF!,#REF!,#REF!,#REF!,#REF!,#REF!</definedName>
    <definedName name="вртт">[0]!вртт</definedName>
    <definedName name="ВТОП">#REF!</definedName>
    <definedName name="вуув" hidden="1">{#N/A,#N/A,TRUE,"Лист1";#N/A,#N/A,TRUE,"Лист2";#N/A,#N/A,TRUE,"Лист3"}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л">#REF!</definedName>
    <definedName name="доопатмо">[0]!доопатмо</definedName>
    <definedName name="Дополнение">[0]!Дополнение</definedName>
    <definedName name="допрасхтв">#REF!</definedName>
    <definedName name="ДРУГОЕ">'[13]Справочники'!$A$26:$A$28</definedName>
    <definedName name="еще">[0]!еще</definedName>
    <definedName name="ж">[0]!ж</definedName>
    <definedName name="жд">[0]!жд</definedName>
    <definedName name="_xlnm.Print_Titles" localSheetId="2">'Лист 3'!$7:$9</definedName>
    <definedName name="_xlnm.Print_Titles" localSheetId="3">'Лист 4'!$10:$14</definedName>
    <definedName name="_xlnm.Print_Titles" localSheetId="4">'Предложение ГП по СН'!$7:$10</definedName>
    <definedName name="заголовок">#REF!</definedName>
    <definedName name="ий">[0]!ий</definedName>
    <definedName name="индцкавг98" hidden="1">{#N/A,#N/A,TRUE,"Лист1";#N/A,#N/A,TRUE,"Лист2";#N/A,#N/A,TRUE,"Лист3"}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аржатв">#REF!</definedName>
    <definedName name="МР">#REF!</definedName>
    <definedName name="мым">[0]!мым</definedName>
    <definedName name="н">'[10]Справочники'!$K$6:$K$742,'[10]Справочники'!#REF!</definedName>
    <definedName name="нгг">[0]!нгг</definedName>
    <definedName name="НСРФ">'[14]Регионы'!$A$2:$A$88</definedName>
    <definedName name="НСРФ2">#REF!</definedName>
    <definedName name="ншш" hidden="1">{#N/A,#N/A,TRUE,"Лист1";#N/A,#N/A,TRUE,"Лист2";#N/A,#N/A,TRUE,"Лист3"}</definedName>
    <definedName name="_xlnm.Print_Area" localSheetId="3">'Лист 4'!$A$1:$DS$70</definedName>
    <definedName name="общие_выбытия">'[15]влад-таблица'!$F$88</definedName>
    <definedName name="олло">[0]!олло</definedName>
    <definedName name="олорррррррррррр">#REF!</definedName>
    <definedName name="олс">[0]!олс</definedName>
    <definedName name="ооо">[0]!ооо</definedName>
    <definedName name="ОРГ">#REF!</definedName>
    <definedName name="ОРГАНИЗАЦИЯ">#REF!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отпуск">[0]!отпуск</definedName>
    <definedName name="п">#REF!,#REF!,#REF!,#REF!,#REF!,P1_SET_PROT</definedName>
    <definedName name="перединфтв">#REF!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едлагаемые_для_утверждения_тарифы_на_эл.эн">#REF!</definedName>
    <definedName name="прибыль3" hidden="1">{#N/A,#N/A,TRUE,"Лист1";#N/A,#N/A,TRUE,"Лист2";#N/A,#N/A,TRUE,"Лист3"}</definedName>
    <definedName name="процентрезерв">#REF!</definedName>
    <definedName name="прошлыйгод">#REF!</definedName>
    <definedName name="ПЭ">'[13]Справочники'!$A$10:$A$12</definedName>
    <definedName name="раб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'[16]2007'!$A$28:$A$29</definedName>
    <definedName name="резерв">#REF!</definedName>
    <definedName name="рис1" hidden="1">{#N/A,#N/A,TRUE,"Лист1";#N/A,#N/A,TRUE,"Лист2";#N/A,#N/A,TRUE,"Лист3"}</definedName>
    <definedName name="рпав">'[8]17'!$J$39:$M$41,'[8]17'!$E$43:$H$51,'[8]17'!$J$43:$M$51,'[8]17'!$E$54:$H$56,'[8]17'!$E$58:$H$66,'[8]17'!$E$69:$M$81,'[8]17'!$E$9:$H$11,P1_SCOPE_17_PRT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естоимость2">[0]!себестоимость2</definedName>
    <definedName name="себотклонтв">#REF!</definedName>
    <definedName name="себтвэн">#REF!</definedName>
    <definedName name="себфортв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ссы2">[0]!ссы2</definedName>
    <definedName name="т2п11">'[17]Т2'!$B$40</definedName>
    <definedName name="т6п5_1">'[17]Т6'!$B$12</definedName>
    <definedName name="т6п5_2">'[17]Т6'!$B$18</definedName>
    <definedName name="таня">[0]!таня</definedName>
    <definedName name="тватс">#REF!</definedName>
    <definedName name="твперед">#REF!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ГОЛЬ">'[13]Справочники'!$A$19:$A$21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орма">[0]!Форма</definedName>
    <definedName name="фортв">#REF!</definedName>
    <definedName name="форэмтв">#REF!</definedName>
    <definedName name="фсктв">#REF!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 refMode="R1C1"/>
</workbook>
</file>

<file path=xl/sharedStrings.xml><?xml version="1.0" encoding="utf-8"?>
<sst xmlns="http://schemas.openxmlformats.org/spreadsheetml/2006/main" count="644" uniqueCount="348">
  <si>
    <t>-</t>
  </si>
  <si>
    <t>Сетевые организации</t>
  </si>
  <si>
    <t>ПАО "Мордовская энергосбытовая компания"</t>
  </si>
  <si>
    <t>Всего</t>
  </si>
  <si>
    <t>население</t>
  </si>
  <si>
    <t>сетевые организации</t>
  </si>
  <si>
    <t>Расходы на формирование резерва по сомнительным долгам</t>
  </si>
  <si>
    <t>№ п/п</t>
  </si>
  <si>
    <t>1.</t>
  </si>
  <si>
    <t>менее 670 кВт</t>
  </si>
  <si>
    <t>от 670 кВт до 10 МВт</t>
  </si>
  <si>
    <t>не менее 10 МВт</t>
  </si>
  <si>
    <t>2.</t>
  </si>
  <si>
    <t>3.1.</t>
  </si>
  <si>
    <t>3.2.</t>
  </si>
  <si>
    <t>Иные потребители, приравненные к населению</t>
  </si>
  <si>
    <t>4.</t>
  </si>
  <si>
    <t>Наименование групп потребителей</t>
  </si>
  <si>
    <t>(наименование гарантирующего поставщика)</t>
  </si>
  <si>
    <t>на</t>
  </si>
  <si>
    <t>год</t>
  </si>
  <si>
    <t>Наименование</t>
  </si>
  <si>
    <t xml:space="preserve">Население </t>
  </si>
  <si>
    <t>Прочие</t>
  </si>
  <si>
    <t>Проживающее в сельских населенных пунктах</t>
  </si>
  <si>
    <t>Проживающее в городских населенных пунктах</t>
  </si>
  <si>
    <t>Исполнители коммунальных услуг ( в соотв. с п.71(1) ПП1178)</t>
  </si>
  <si>
    <t>Итого население</t>
  </si>
  <si>
    <t>Итого прочие</t>
  </si>
  <si>
    <t xml:space="preserve">3. </t>
  </si>
  <si>
    <t>Количество точек поставки</t>
  </si>
  <si>
    <t>Приведенное количество точек поставки</t>
  </si>
  <si>
    <t>Группа масштаба деятельности</t>
  </si>
  <si>
    <t>Эталонная выручка (Постоянные компоненты), всего в руб.</t>
  </si>
  <si>
    <t>5.</t>
  </si>
  <si>
    <t>Эталонная выручка (Переменные компоненты), всего в руб.</t>
  </si>
  <si>
    <t>5.1.</t>
  </si>
  <si>
    <t>Расходы на уплату процентов по заемным средствам</t>
  </si>
  <si>
    <t>5.1.1.</t>
  </si>
  <si>
    <t>Доля (не более 1/12) выручки от продажи эл.энергии, используемая для определения величины достаточного оборотного капитала</t>
  </si>
  <si>
    <t>х</t>
  </si>
  <si>
    <t>5.2.</t>
  </si>
  <si>
    <t>5.3.</t>
  </si>
  <si>
    <t>Расчетная предпринимательская прибыль ГП</t>
  </si>
  <si>
    <t>6.</t>
  </si>
  <si>
    <t>Неподконтрольные расходы, всего, в том числе:</t>
  </si>
  <si>
    <t>6.1.</t>
  </si>
  <si>
    <t>Амортизация основных средств и нематериальных активов, рассчитанная исходя из первоначальной стоимости имущества и максимального срока его полезного использования</t>
  </si>
  <si>
    <t>6.2.</t>
  </si>
  <si>
    <t>Налоги (включая налог на прибыль)</t>
  </si>
  <si>
    <t>6.3.</t>
  </si>
  <si>
    <t>Капитальные вложения из прибыли в соответствии с утвержденной в установленном порядке инвестиционной программой ГП</t>
  </si>
  <si>
    <t>6.4.</t>
  </si>
  <si>
    <t>Расходы на списание безнадежной к взысканию дебиторской задолженности сетевых организаций</t>
  </si>
  <si>
    <t>7.</t>
  </si>
  <si>
    <t xml:space="preserve">Выпадающие, недополученные (излишне полученные) доходы от осуществления деятельности в качестве гарантирующего поставщика за период, предшествующий базовому периоду регулирования, обусловленные: </t>
  </si>
  <si>
    <t>7.1.</t>
  </si>
  <si>
    <t>Амортизация основных средств и нематериальных активов</t>
  </si>
  <si>
    <t>Капитальные вложения из прибыли</t>
  </si>
  <si>
    <t>7.2.</t>
  </si>
  <si>
    <t>разницей между сбытовой надбавкой, установленной для организации, которой был присвоен статус гарантирующего поставщика, и сбытовой надбавкой организации, ранее осуществлявшей функции гарантирующего поставщика, на период с момента присвоения статуса гарантирующего поставщика до момента установления сбытовой надбавки для организации, которой был присвоен статус гарантирующего поставщика</t>
  </si>
  <si>
    <t>7.3.</t>
  </si>
  <si>
    <t xml:space="preserve">отклонением величины фактического полезного отпуска от величины, учтенной при установлении сбытовых надбавок ГП </t>
  </si>
  <si>
    <t>7.4.</t>
  </si>
  <si>
    <t>процедурой принятия гарантирующим поставщиком на обслуживание покупателей (потребителей) электрической энергии в случаях, установленных пунктом 15 Основных положений функционирования розничных рынков электрической энергии</t>
  </si>
  <si>
    <t>7.5.</t>
  </si>
  <si>
    <t>установлением цен (тарифов) на электрическую энергию (мощность), поставляемую населению и приравненным к нему категориям потребителей</t>
  </si>
  <si>
    <t>руб./кВт.ч</t>
  </si>
  <si>
    <t>9.</t>
  </si>
  <si>
    <t>10.</t>
  </si>
  <si>
    <t>11.</t>
  </si>
  <si>
    <t>Объемы электрической энергии, кВтч</t>
  </si>
  <si>
    <t>Мощность, кВт</t>
  </si>
  <si>
    <t xml:space="preserve">                                                                       Предложение о размере сбытовых надбавок</t>
  </si>
  <si>
    <t>№п/п</t>
  </si>
  <si>
    <t>Итого</t>
  </si>
  <si>
    <t>3.</t>
  </si>
  <si>
    <t>Эталонная выручка</t>
  </si>
  <si>
    <t>Неподконтрольные расходы</t>
  </si>
  <si>
    <t>Выпадающие, недополученные (излишне полученные) доходы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</si>
  <si>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</si>
  <si>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</si>
  <si>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</si>
  <si>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</si>
  <si>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</si>
  <si>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</si>
  <si>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</si>
  <si>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</si>
  <si>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 xml:space="preserve"> Публичное акционерное общество  "Мордовская энергосбытовая компания" </t>
  </si>
  <si>
    <t>(полное и сокращенное наименование юридического лица)</t>
  </si>
  <si>
    <t>ПАО "Мордовэнергосбыт"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</si>
  <si>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</si>
  <si>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</si>
  <si>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</si>
  <si>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</si>
  <si>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</si>
  <si>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Публичое  акционерное общество  "Мордовская энергосбытовая компания"</t>
  </si>
  <si>
    <t>Сокращенное наименование</t>
  </si>
  <si>
    <t>Место нахождения</t>
  </si>
  <si>
    <t>Республика Мордовия, г. Саранск, ул. Большевистская 117а</t>
  </si>
  <si>
    <t>Фактический адрес</t>
  </si>
  <si>
    <t>ИНН</t>
  </si>
  <si>
    <t>1326192645</t>
  </si>
  <si>
    <t>КПП</t>
  </si>
  <si>
    <t>132601001</t>
  </si>
  <si>
    <t>Ф.И.О. руководителя</t>
  </si>
  <si>
    <t xml:space="preserve"> Мордвинов Александр Михайлович</t>
  </si>
  <si>
    <t>Адрес электронной почты</t>
  </si>
  <si>
    <t>company@mesk.ru</t>
  </si>
  <si>
    <t>Контактный телефон</t>
  </si>
  <si>
    <t>(8342) 23-48-27</t>
  </si>
  <si>
    <t>Факс</t>
  </si>
  <si>
    <t>(8342) 47-89-99</t>
  </si>
  <si>
    <t>Приложение № 3</t>
  </si>
  <si>
    <t>Раздел 2. Основные показатели деятельности гарантирующих поставщиков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</si>
  <si>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</si>
  <si>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</si>
  <si>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</si>
  <si>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</si>
  <si>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</si>
  <si>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</si>
  <si>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</si>
  <si>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</si>
  <si>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</si>
  <si>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</si>
  <si>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</si>
  <si>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</si>
  <si>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t>на базовый период*</t>
  </si>
  <si>
    <t>регулирования</t>
  </si>
  <si>
    <t>Объемы полезного отпуска</t>
  </si>
  <si>
    <t>электрической энергии — всего</t>
  </si>
  <si>
    <t>в том числе:</t>
  </si>
  <si>
    <t>1.1.</t>
  </si>
  <si>
    <t>населению и приравненным к нему</t>
  </si>
  <si>
    <t>тыс. кВт·ч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</si>
  <si>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</si>
  <si>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</si>
  <si>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</si>
  <si>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</si>
  <si>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</si>
  <si>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</si>
  <si>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</si>
  <si>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</si>
  <si>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</si>
  <si>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</si>
  <si>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</si>
  <si>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</si>
  <si>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</si>
  <si>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</si>
  <si>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</si>
  <si>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</si>
  <si>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</si>
  <si>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</si>
  <si>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</si>
  <si>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</si>
  <si>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</si>
  <si>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</si>
  <si>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</si>
  <si>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</si>
  <si>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</si>
  <si>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</si>
  <si>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</si>
  <si>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</si>
  <si>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</si>
  <si>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</si>
  <si>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</si>
  <si>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</si>
  <si>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</si>
  <si>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</si>
  <si>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</si>
  <si>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</si>
  <si>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</si>
  <si>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</si>
  <si>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</si>
  <si>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</si>
  <si>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</si>
  <si>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1.2.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</si>
  <si>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</si>
  <si>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</si>
  <si>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</si>
  <si>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</si>
  <si>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1.3.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</si>
  <si>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</si>
  <si>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</si>
  <si>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</si>
  <si>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</si>
  <si>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</si>
  <si>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</si>
  <si>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</si>
  <si>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</si>
  <si>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2.1.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</si>
  <si>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</si>
  <si>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</si>
  <si>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</si>
  <si>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</si>
  <si>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</si>
  <si>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</si>
  <si>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</si>
  <si>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</si>
  <si>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</si>
  <si>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</si>
  <si>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</si>
  <si>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</si>
  <si>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</si>
  <si>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</si>
  <si>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</si>
  <si>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</si>
  <si>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Необходимая валовая выручка</t>
  </si>
  <si>
    <t>тыс. рублей</t>
  </si>
  <si>
    <t>гарантирующего поставщика</t>
  </si>
  <si>
    <t>Показатели численности персонала и</t>
  </si>
  <si>
    <t>фонда оплаты труда по регулируемым</t>
  </si>
  <si>
    <t>видам деятельности</t>
  </si>
  <si>
    <t>Среднесписочная численность</t>
  </si>
  <si>
    <t>человек</t>
  </si>
  <si>
    <t>персонала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</si>
  <si>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</si>
  <si>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</si>
  <si>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</si>
  <si>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</si>
  <si>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</si>
  <si>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</si>
  <si>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Проценты по обслуживанию кредитов</t>
  </si>
  <si>
    <t>8.</t>
  </si>
  <si>
    <t>Резерв по сомнительным долгам</t>
  </si>
  <si>
    <t>Необходимые расходы из прибыли</t>
  </si>
  <si>
    <t>Чистая прибыль (убыток)</t>
  </si>
  <si>
    <t>Рентабельность продаж (величина</t>
  </si>
  <si>
    <t>процент</t>
  </si>
  <si>
    <t>прибыли от продаж в каждом рубле</t>
  </si>
  <si>
    <t>выручки)</t>
  </si>
  <si>
    <t>12.</t>
  </si>
  <si>
    <t>Реквизиты инвестиционной</t>
  </si>
  <si>
    <t>программы (кем утверждена, дата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</si>
  <si>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</si>
  <si>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</si>
  <si>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</si>
  <si>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</si>
  <si>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</si>
  <si>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</si>
  <si>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</si>
  <si>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</si>
  <si>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</si>
  <si>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</si>
  <si>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</si>
  <si>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</si>
  <si>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</si>
  <si>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</si>
  <si>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</si>
  <si>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</si>
  <si>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</si>
  <si>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</si>
  <si>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</si>
  <si>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</si>
  <si>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</si>
  <si>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</si>
  <si>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</si>
  <si>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</si>
  <si>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</si>
  <si>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</si>
  <si>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</si>
  <si>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</si>
  <si>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</si>
  <si>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</si>
  <si>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</si>
  <si>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</si>
  <si>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</si>
  <si>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</si>
  <si>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</si>
  <si>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</si>
  <si>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</si>
  <si>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</si>
  <si>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</si>
  <si>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</si>
  <si>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</si>
  <si>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</si>
  <si>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</si>
  <si>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</si>
  <si>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</si>
  <si>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</si>
  <si>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</si>
  <si>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</si>
  <si>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</si>
  <si>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</si>
  <si>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</si>
  <si>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</si>
  <si>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</si>
  <si>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</si>
  <si>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</si>
  <si>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3.3.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</si>
  <si>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</si>
  <si>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</si>
  <si>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</si>
  <si>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</si>
  <si>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</si>
  <si>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</si>
  <si>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</si>
  <si>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4.3.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</si>
  <si>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</si>
  <si>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</si>
  <si>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</si>
  <si>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</si>
  <si>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</si>
  <si>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</si>
  <si>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</si>
  <si>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</si>
  <si>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</si>
  <si>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</si>
  <si>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</si>
  <si>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</si>
  <si>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</si>
  <si>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</si>
  <si>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</si>
  <si>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4.4.</t>
  </si>
  <si>
    <t>двухставочный тариф на тепловую</t>
  </si>
  <si>
    <t>энергию</t>
  </si>
  <si>
    <t>4.4.1.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</si>
  <si>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</si>
  <si>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</si>
  <si>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</si>
  <si>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</si>
  <si>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</si>
  <si>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</si>
  <si>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</si>
  <si>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</si>
  <si>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</si>
  <si>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</si>
  <si>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2018 г.</t>
  </si>
  <si>
    <t>2019 г.</t>
  </si>
  <si>
    <t>2020</t>
  </si>
  <si>
    <t>2020 г.</t>
  </si>
  <si>
    <t xml:space="preserve">Приказ Министрерства энергетики и тарифной политики РМ  №112 от 31.10.2017 г.,, по корректировки ИП Приказ   РСТ от 25.09.2018 г. №86  http://www.mesk.ru/ </t>
  </si>
  <si>
    <t>1 полугодие 2020 года</t>
  </si>
  <si>
    <t>2 полугодие 2020 года</t>
  </si>
  <si>
    <t>1/12</t>
  </si>
  <si>
    <t>отклонением величины фактических непоконтрольных расходов от учтенных при установлении сбытовых надбавок ГП на 2018 год, в том числе:</t>
  </si>
  <si>
    <t>7.6.</t>
  </si>
  <si>
    <t>Отклонение величины эталонных затрат</t>
  </si>
  <si>
    <t xml:space="preserve"> Всего Необходимая валовая выручка ГП на 2020 год, рассчитанная с использованием метода сравнения аналогов</t>
  </si>
  <si>
    <t>НВВ на 2020 год, тыс. руб.</t>
  </si>
  <si>
    <t>Предложение ПАО "Мордовская энергосбытовая комания" о размере необходимой валовой выручки на 2020 год</t>
  </si>
  <si>
    <t>с 01 июля по 31 декабря 2020 года</t>
  </si>
  <si>
    <t>с 01 января по 30 июня 2020 года</t>
  </si>
  <si>
    <t>Сбытовые надбавок ГП на 2020 год</t>
  </si>
  <si>
    <t>Предложение ПАО "Мордовская энергосбытовая компания"  об установлении сбытовых надбавок на 2020 год</t>
  </si>
  <si>
    <t>руб./МВт.ч.</t>
  </si>
  <si>
    <t xml:space="preserve"> величина сбытовой  надбавки для прочих  потребителей:
</t>
  </si>
  <si>
    <t>доходность продаж  (процент)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</si>
</sst>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0.000"/>
    <numFmt numFmtId="167" formatCode="0.00000"/>
    <numFmt numFmtId="168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3" fontId="5" fillId="0" borderId="0" xfId="55" applyNumberFormat="1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4" fontId="6" fillId="0" borderId="0" xfId="55" applyNumberFormat="1" applyFont="1" applyAlignment="1">
      <alignment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left" vertical="center" wrapText="1"/>
      <protection/>
    </xf>
    <xf numFmtId="4" fontId="8" fillId="0" borderId="10" xfId="55" applyNumberFormat="1" applyFont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left" vertical="center"/>
      <protection/>
    </xf>
    <xf numFmtId="4" fontId="10" fillId="0" borderId="10" xfId="55" applyNumberFormat="1" applyFont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3" xfId="55" applyFont="1" applyBorder="1">
      <alignment/>
      <protection/>
    </xf>
    <xf numFmtId="4" fontId="8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9" fillId="0" borderId="13" xfId="55" applyFont="1" applyBorder="1">
      <alignment/>
      <protection/>
    </xf>
    <xf numFmtId="0" fontId="12" fillId="0" borderId="0" xfId="55" applyFont="1">
      <alignment/>
      <protection/>
    </xf>
    <xf numFmtId="0" fontId="9" fillId="0" borderId="10" xfId="55" applyFont="1" applyBorder="1">
      <alignment/>
      <protection/>
    </xf>
    <xf numFmtId="0" fontId="5" fillId="0" borderId="10" xfId="55" applyFont="1" applyBorder="1" applyAlignment="1">
      <alignment wrapText="1"/>
      <protection/>
    </xf>
    <xf numFmtId="4" fontId="3" fillId="0" borderId="0" xfId="55" applyNumberFormat="1" applyFont="1">
      <alignment/>
      <protection/>
    </xf>
    <xf numFmtId="4" fontId="8" fillId="0" borderId="10" xfId="55" applyNumberFormat="1" applyFont="1" applyBorder="1" applyAlignment="1">
      <alignment vertical="center"/>
      <protection/>
    </xf>
    <xf numFmtId="0" fontId="9" fillId="0" borderId="10" xfId="55" applyFont="1" applyBorder="1" applyAlignment="1">
      <alignment wrapText="1"/>
      <protection/>
    </xf>
    <xf numFmtId="0" fontId="13" fillId="0" borderId="0" xfId="55" applyFont="1">
      <alignment/>
      <protection/>
    </xf>
    <xf numFmtId="0" fontId="9" fillId="0" borderId="10" xfId="55" applyFont="1" applyBorder="1" applyAlignment="1">
      <alignment horizontal="left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wrapText="1"/>
      <protection/>
    </xf>
    <xf numFmtId="0" fontId="11" fillId="0" borderId="0" xfId="55" applyFont="1" applyBorder="1">
      <alignment/>
      <protection/>
    </xf>
    <xf numFmtId="0" fontId="5" fillId="0" borderId="10" xfId="55" applyFont="1" applyBorder="1" applyAlignment="1">
      <alignment horizontal="left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 vertical="center"/>
      <protection/>
    </xf>
    <xf numFmtId="0" fontId="11" fillId="0" borderId="10" xfId="55" applyFont="1" applyBorder="1">
      <alignment/>
      <protection/>
    </xf>
    <xf numFmtId="0" fontId="9" fillId="0" borderId="10" xfId="55" applyFont="1" applyBorder="1" applyAlignment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 applyBorder="1" applyAlignment="1">
      <alignment horizontal="center" vertical="center"/>
      <protection/>
    </xf>
    <xf numFmtId="164" fontId="9" fillId="0" borderId="10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0" xfId="55" applyFont="1">
      <alignment/>
      <protection/>
    </xf>
    <xf numFmtId="0" fontId="3" fillId="0" borderId="0" xfId="55" applyFont="1" applyAlignment="1">
      <alignment horizontal="center" vertical="center"/>
      <protection/>
    </xf>
    <xf numFmtId="4" fontId="8" fillId="0" borderId="0" xfId="55" applyNumberFormat="1" applyFont="1" applyBorder="1" applyAlignment="1">
      <alignment horizontal="center" vertical="center"/>
      <protection/>
    </xf>
    <xf numFmtId="164" fontId="9" fillId="0" borderId="10" xfId="55" applyNumberFormat="1" applyFont="1" applyBorder="1" applyAlignment="1">
      <alignment horizontal="center"/>
      <protection/>
    </xf>
    <xf numFmtId="164" fontId="9" fillId="0" borderId="10" xfId="55" applyNumberFormat="1" applyFont="1" applyBorder="1" applyAlignment="1">
      <alignment/>
      <protection/>
    </xf>
    <xf numFmtId="4" fontId="10" fillId="0" borderId="10" xfId="55" applyNumberFormat="1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164" fontId="9" fillId="0" borderId="0" xfId="55" applyNumberFormat="1" applyFont="1" applyBorder="1" applyAlignment="1">
      <alignment horizontal="center" vertical="center"/>
      <protection/>
    </xf>
    <xf numFmtId="164" fontId="9" fillId="0" borderId="0" xfId="55" applyNumberFormat="1" applyFont="1" applyBorder="1" applyAlignment="1">
      <alignment/>
      <protection/>
    </xf>
    <xf numFmtId="0" fontId="18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20" fillId="0" borderId="0" xfId="59" applyFont="1" applyAlignment="1">
      <alignment horizontal="center"/>
      <protection/>
    </xf>
    <xf numFmtId="0" fontId="4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21" fillId="0" borderId="0" xfId="59" applyFont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wrapText="1"/>
      <protection/>
    </xf>
    <xf numFmtId="0" fontId="9" fillId="0" borderId="10" xfId="54" applyFont="1" applyBorder="1" applyAlignment="1">
      <alignment wrapText="1"/>
      <protection/>
    </xf>
    <xf numFmtId="4" fontId="9" fillId="0" borderId="10" xfId="54" applyNumberFormat="1" applyFont="1" applyBorder="1" applyAlignment="1">
      <alignment horizontal="center"/>
      <protection/>
    </xf>
    <xf numFmtId="0" fontId="11" fillId="0" borderId="0" xfId="54" applyFont="1" applyBorder="1" applyAlignment="1">
      <alignment horizontal="center" vertical="center"/>
      <protection/>
    </xf>
    <xf numFmtId="0" fontId="11" fillId="0" borderId="0" xfId="54" applyFont="1" applyBorder="1" applyAlignment="1">
      <alignment wrapText="1"/>
      <protection/>
    </xf>
    <xf numFmtId="4" fontId="11" fillId="0" borderId="0" xfId="54" applyNumberFormat="1" applyFont="1" applyBorder="1" applyAlignment="1">
      <alignment horizontal="center"/>
      <protection/>
    </xf>
    <xf numFmtId="0" fontId="11" fillId="0" borderId="10" xfId="54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19" fillId="0" borderId="0" xfId="59" applyFont="1" applyFill="1" applyAlignment="1">
      <alignment horizontal="center"/>
      <protection/>
    </xf>
    <xf numFmtId="0" fontId="19" fillId="0" borderId="0" xfId="59" applyFont="1" applyFill="1" applyAlignment="1">
      <alignment horizontal="right"/>
      <protection/>
    </xf>
    <xf numFmtId="0" fontId="21" fillId="0" borderId="0" xfId="59" applyFont="1" applyFill="1" applyAlignment="1">
      <alignment horizontal="center"/>
      <protection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Fill="1" applyAlignment="1">
      <alignment horizontal="center" vertical="top"/>
      <protection/>
    </xf>
    <xf numFmtId="0" fontId="18" fillId="0" borderId="10" xfId="59" applyFont="1" applyFill="1" applyBorder="1" applyAlignment="1">
      <alignment horizontal="center"/>
      <protection/>
    </xf>
    <xf numFmtId="4" fontId="18" fillId="0" borderId="10" xfId="59" applyNumberFormat="1" applyFont="1" applyFill="1" applyBorder="1" applyAlignment="1">
      <alignment horizontal="center"/>
      <protection/>
    </xf>
    <xf numFmtId="0" fontId="19" fillId="0" borderId="0" xfId="59" applyFont="1" applyFill="1" applyAlignment="1">
      <alignment horizontal="left"/>
      <protection/>
    </xf>
    <xf numFmtId="4" fontId="19" fillId="0" borderId="0" xfId="59" applyNumberFormat="1" applyFont="1" applyFill="1" applyAlignment="1">
      <alignment horizontal="center"/>
      <protection/>
    </xf>
    <xf numFmtId="0" fontId="18" fillId="0" borderId="14" xfId="59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center" vertical="center"/>
      <protection/>
    </xf>
    <xf numFmtId="49" fontId="10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4" fontId="8" fillId="0" borderId="10" xfId="55" applyNumberFormat="1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167" fontId="9" fillId="0" borderId="10" xfId="55" applyNumberFormat="1" applyFont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/>
      <protection/>
    </xf>
    <xf numFmtId="0" fontId="18" fillId="0" borderId="14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49" fontId="4" fillId="0" borderId="14" xfId="59" applyNumberFormat="1" applyFont="1" applyBorder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49" fontId="18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7" fillId="0" borderId="0" xfId="42" applyAlignment="1" applyProtection="1">
      <alignment horizontal="center"/>
      <protection/>
    </xf>
    <xf numFmtId="0" fontId="21" fillId="0" borderId="0" xfId="59" applyFont="1" applyAlignment="1">
      <alignment horizontal="center"/>
      <protection/>
    </xf>
    <xf numFmtId="0" fontId="18" fillId="0" borderId="10" xfId="59" applyFont="1" applyFill="1" applyBorder="1" applyAlignment="1">
      <alignment horizontal="center" vertical="top"/>
      <protection/>
    </xf>
    <xf numFmtId="0" fontId="18" fillId="0" borderId="10" xfId="59" applyFont="1" applyFill="1" applyBorder="1" applyAlignment="1">
      <alignment horizontal="left" vertical="top"/>
      <protection/>
    </xf>
    <xf numFmtId="0" fontId="18" fillId="0" borderId="15" xfId="59" applyNumberFormat="1" applyFont="1" applyFill="1" applyBorder="1" applyAlignment="1">
      <alignment horizontal="center" vertical="center" wrapText="1"/>
      <protection/>
    </xf>
    <xf numFmtId="0" fontId="18" fillId="0" borderId="16" xfId="59" applyNumberFormat="1" applyFont="1" applyFill="1" applyBorder="1" applyAlignment="1">
      <alignment horizontal="center" vertical="center" wrapText="1"/>
      <protection/>
    </xf>
    <xf numFmtId="0" fontId="18" fillId="0" borderId="17" xfId="59" applyNumberFormat="1" applyFont="1" applyFill="1" applyBorder="1" applyAlignment="1">
      <alignment horizontal="center" vertical="center" wrapText="1"/>
      <protection/>
    </xf>
    <xf numFmtId="0" fontId="18" fillId="0" borderId="18" xfId="59" applyNumberFormat="1" applyFont="1" applyFill="1" applyBorder="1" applyAlignment="1">
      <alignment horizontal="center" vertical="center" wrapText="1"/>
      <protection/>
    </xf>
    <xf numFmtId="0" fontId="18" fillId="0" borderId="0" xfId="59" applyNumberFormat="1" applyFont="1" applyFill="1" applyBorder="1" applyAlignment="1">
      <alignment horizontal="center" vertical="center" wrapText="1"/>
      <protection/>
    </xf>
    <xf numFmtId="0" fontId="18" fillId="0" borderId="19" xfId="59" applyNumberFormat="1" applyFont="1" applyFill="1" applyBorder="1" applyAlignment="1">
      <alignment horizontal="center" vertical="center" wrapText="1"/>
      <protection/>
    </xf>
    <xf numFmtId="0" fontId="18" fillId="0" borderId="12" xfId="59" applyNumberFormat="1" applyFont="1" applyFill="1" applyBorder="1" applyAlignment="1">
      <alignment horizontal="center" vertical="center" wrapText="1"/>
      <protection/>
    </xf>
    <xf numFmtId="0" fontId="18" fillId="0" borderId="14" xfId="59" applyNumberFormat="1" applyFont="1" applyFill="1" applyBorder="1" applyAlignment="1">
      <alignment horizontal="center" vertical="center" wrapText="1"/>
      <protection/>
    </xf>
    <xf numFmtId="0" fontId="18" fillId="0" borderId="20" xfId="59" applyNumberFormat="1" applyFont="1" applyFill="1" applyBorder="1" applyAlignment="1">
      <alignment horizontal="center" vertical="center" wrapText="1"/>
      <protection/>
    </xf>
    <xf numFmtId="4" fontId="18" fillId="0" borderId="10" xfId="59" applyNumberFormat="1" applyFont="1" applyFill="1" applyBorder="1" applyAlignment="1">
      <alignment horizontal="center" vertical="center"/>
      <protection/>
    </xf>
    <xf numFmtId="3" fontId="18" fillId="0" borderId="10" xfId="59" applyNumberFormat="1" applyFont="1" applyFill="1" applyBorder="1" applyAlignment="1">
      <alignment horizontal="center" vertical="center"/>
      <protection/>
    </xf>
    <xf numFmtId="0" fontId="18" fillId="0" borderId="10" xfId="59" applyFont="1" applyFill="1" applyBorder="1" applyAlignment="1">
      <alignment horizontal="left" vertical="center"/>
      <protection/>
    </xf>
    <xf numFmtId="168" fontId="18" fillId="0" borderId="10" xfId="59" applyNumberFormat="1" applyFont="1" applyFill="1" applyBorder="1" applyAlignment="1">
      <alignment horizontal="center" vertical="center"/>
      <protection/>
    </xf>
    <xf numFmtId="166" fontId="18" fillId="0" borderId="10" xfId="59" applyNumberFormat="1" applyFont="1" applyFill="1" applyBorder="1" applyAlignment="1">
      <alignment horizontal="center" vertical="center"/>
      <protection/>
    </xf>
    <xf numFmtId="2" fontId="18" fillId="0" borderId="10" xfId="59" applyNumberFormat="1" applyFont="1" applyFill="1" applyBorder="1" applyAlignment="1">
      <alignment horizontal="center" vertical="center"/>
      <protection/>
    </xf>
    <xf numFmtId="4" fontId="5" fillId="0" borderId="10" xfId="59" applyNumberFormat="1" applyFont="1" applyFill="1" applyBorder="1" applyAlignment="1">
      <alignment horizontal="center" vertical="center"/>
      <protection/>
    </xf>
    <xf numFmtId="4" fontId="18" fillId="0" borderId="13" xfId="59" applyNumberFormat="1" applyFont="1" applyFill="1" applyBorder="1" applyAlignment="1">
      <alignment horizontal="center" vertical="center"/>
      <protection/>
    </xf>
    <xf numFmtId="4" fontId="18" fillId="0" borderId="21" xfId="59" applyNumberFormat="1" applyFont="1" applyFill="1" applyBorder="1" applyAlignment="1">
      <alignment horizontal="center" vertical="center"/>
      <protection/>
    </xf>
    <xf numFmtId="4" fontId="18" fillId="0" borderId="22" xfId="59" applyNumberFormat="1" applyFont="1" applyFill="1" applyBorder="1" applyAlignment="1">
      <alignment horizontal="center" vertical="center"/>
      <protection/>
    </xf>
    <xf numFmtId="0" fontId="18" fillId="0" borderId="12" xfId="59" applyFont="1" applyFill="1" applyBorder="1" applyAlignment="1">
      <alignment horizontal="center"/>
      <protection/>
    </xf>
    <xf numFmtId="0" fontId="18" fillId="0" borderId="14" xfId="59" applyFont="1" applyFill="1" applyBorder="1" applyAlignment="1">
      <alignment horizontal="center"/>
      <protection/>
    </xf>
    <xf numFmtId="0" fontId="18" fillId="0" borderId="20" xfId="59" applyFont="1" applyFill="1" applyBorder="1" applyAlignment="1">
      <alignment horizontal="center"/>
      <protection/>
    </xf>
    <xf numFmtId="0" fontId="18" fillId="0" borderId="18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center"/>
      <protection/>
    </xf>
    <xf numFmtId="0" fontId="18" fillId="0" borderId="19" xfId="59" applyFont="1" applyFill="1" applyBorder="1" applyAlignment="1">
      <alignment horizontal="center"/>
      <protection/>
    </xf>
    <xf numFmtId="0" fontId="21" fillId="0" borderId="0" xfId="59" applyFont="1" applyFill="1" applyAlignment="1">
      <alignment horizontal="center"/>
      <protection/>
    </xf>
    <xf numFmtId="0" fontId="18" fillId="0" borderId="15" xfId="59" applyFont="1" applyFill="1" applyBorder="1" applyAlignment="1">
      <alignment horizontal="center"/>
      <protection/>
    </xf>
    <xf numFmtId="0" fontId="18" fillId="0" borderId="16" xfId="59" applyFont="1" applyFill="1" applyBorder="1" applyAlignment="1">
      <alignment horizontal="center"/>
      <protection/>
    </xf>
    <xf numFmtId="0" fontId="18" fillId="0" borderId="17" xfId="59" applyFont="1" applyFill="1" applyBorder="1" applyAlignment="1">
      <alignment horizontal="center"/>
      <protection/>
    </xf>
    <xf numFmtId="0" fontId="18" fillId="0" borderId="15" xfId="59" applyFont="1" applyFill="1" applyBorder="1" applyAlignment="1">
      <alignment horizontal="left" vertical="center" wrapText="1"/>
      <protection/>
    </xf>
    <xf numFmtId="0" fontId="18" fillId="0" borderId="16" xfId="59" applyFont="1" applyFill="1" applyBorder="1" applyAlignment="1">
      <alignment horizontal="left" vertical="center" wrapText="1"/>
      <protection/>
    </xf>
    <xf numFmtId="0" fontId="18" fillId="0" borderId="17" xfId="59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18" fillId="0" borderId="15" xfId="59" applyNumberFormat="1" applyFont="1" applyFill="1" applyBorder="1" applyAlignment="1">
      <alignment horizontal="center" vertical="center" wrapText="1"/>
      <protection/>
    </xf>
    <xf numFmtId="4" fontId="18" fillId="0" borderId="16" xfId="59" applyNumberFormat="1" applyFont="1" applyFill="1" applyBorder="1" applyAlignment="1">
      <alignment horizontal="center" vertical="center" wrapText="1"/>
      <protection/>
    </xf>
    <xf numFmtId="4" fontId="18" fillId="0" borderId="17" xfId="59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15" xfId="59" applyFont="1" applyFill="1" applyBorder="1" applyAlignment="1">
      <alignment horizontal="center" vertical="top" wrapText="1"/>
      <protection/>
    </xf>
    <xf numFmtId="0" fontId="18" fillId="0" borderId="16" xfId="59" applyFont="1" applyFill="1" applyBorder="1" applyAlignment="1">
      <alignment horizontal="center" vertical="top" wrapText="1"/>
      <protection/>
    </xf>
    <xf numFmtId="0" fontId="18" fillId="0" borderId="17" xfId="59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8" fillId="0" borderId="0" xfId="59" applyFont="1" applyFill="1" applyBorder="1" applyAlignment="1">
      <alignment horizontal="center" vertical="top"/>
      <protection/>
    </xf>
    <xf numFmtId="0" fontId="18" fillId="0" borderId="0" xfId="59" applyFont="1" applyFill="1" applyBorder="1" applyAlignment="1">
      <alignment horizontal="left" vertical="top"/>
      <protection/>
    </xf>
    <xf numFmtId="0" fontId="18" fillId="0" borderId="0" xfId="59" applyFont="1" applyFill="1" applyBorder="1" applyAlignment="1">
      <alignment horizontal="right" vertical="top"/>
      <protection/>
    </xf>
    <xf numFmtId="0" fontId="18" fillId="0" borderId="0" xfId="59" applyFont="1" applyFill="1" applyBorder="1" applyAlignment="1">
      <alignment horizontal="left" vertical="center"/>
      <protection/>
    </xf>
    <xf numFmtId="14" fontId="18" fillId="0" borderId="0" xfId="59" applyNumberFormat="1" applyFont="1" applyFill="1" applyBorder="1" applyAlignment="1">
      <alignment horizontal="center" vertical="top"/>
      <protection/>
    </xf>
    <xf numFmtId="2" fontId="18" fillId="0" borderId="10" xfId="59" applyNumberFormat="1" applyFont="1" applyFill="1" applyBorder="1" applyAlignment="1">
      <alignment horizontal="center" vertical="top"/>
      <protection/>
    </xf>
    <xf numFmtId="0" fontId="18" fillId="0" borderId="10" xfId="59" applyFont="1" applyFill="1" applyBorder="1" applyAlignment="1">
      <alignment horizontal="right" vertical="top"/>
      <protection/>
    </xf>
    <xf numFmtId="2" fontId="18" fillId="0" borderId="10" xfId="59" applyNumberFormat="1" applyFont="1" applyFill="1" applyBorder="1" applyAlignment="1">
      <alignment horizontal="right" vertical="top"/>
      <protection/>
    </xf>
    <xf numFmtId="0" fontId="18" fillId="0" borderId="12" xfId="59" applyFont="1" applyFill="1" applyBorder="1" applyAlignment="1">
      <alignment horizontal="center" vertical="top" wrapText="1"/>
      <protection/>
    </xf>
    <xf numFmtId="0" fontId="18" fillId="0" borderId="14" xfId="59" applyFont="1" applyFill="1" applyBorder="1" applyAlignment="1">
      <alignment horizontal="center" vertical="top" wrapText="1"/>
      <protection/>
    </xf>
    <xf numFmtId="0" fontId="18" fillId="0" borderId="20" xfId="59" applyFont="1" applyFill="1" applyBorder="1" applyAlignment="1">
      <alignment horizontal="center" vertical="top" wrapText="1"/>
      <protection/>
    </xf>
    <xf numFmtId="0" fontId="18" fillId="0" borderId="15" xfId="59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8" fillId="0" borderId="16" xfId="59" applyFont="1" applyFill="1" applyBorder="1" applyAlignment="1">
      <alignment horizontal="center" vertical="top"/>
      <protection/>
    </xf>
    <xf numFmtId="0" fontId="18" fillId="0" borderId="16" xfId="59" applyFont="1" applyFill="1" applyBorder="1" applyAlignment="1">
      <alignment horizontal="left" vertical="top"/>
      <protection/>
    </xf>
    <xf numFmtId="0" fontId="18" fillId="0" borderId="16" xfId="59" applyFont="1" applyFill="1" applyBorder="1" applyAlignment="1">
      <alignment horizontal="right" vertical="top"/>
      <protection/>
    </xf>
    <xf numFmtId="0" fontId="18" fillId="0" borderId="15" xfId="59" applyFont="1" applyFill="1" applyBorder="1" applyAlignment="1">
      <alignment horizontal="center" vertical="top"/>
      <protection/>
    </xf>
    <xf numFmtId="0" fontId="18" fillId="0" borderId="17" xfId="59" applyFont="1" applyFill="1" applyBorder="1" applyAlignment="1">
      <alignment horizontal="center" vertical="top"/>
      <protection/>
    </xf>
    <xf numFmtId="0" fontId="18" fillId="0" borderId="12" xfId="59" applyFont="1" applyFill="1" applyBorder="1" applyAlignment="1">
      <alignment horizontal="center" vertical="top"/>
      <protection/>
    </xf>
    <xf numFmtId="0" fontId="18" fillId="0" borderId="14" xfId="59" applyFont="1" applyFill="1" applyBorder="1" applyAlignment="1">
      <alignment horizontal="center" vertical="top"/>
      <protection/>
    </xf>
    <xf numFmtId="0" fontId="18" fillId="0" borderId="20" xfId="59" applyFont="1" applyFill="1" applyBorder="1" applyAlignment="1">
      <alignment horizontal="center" vertical="top"/>
      <protection/>
    </xf>
    <xf numFmtId="0" fontId="18" fillId="0" borderId="12" xfId="59" applyFont="1" applyFill="1" applyBorder="1" applyAlignment="1">
      <alignment horizontal="left" vertical="top"/>
      <protection/>
    </xf>
    <xf numFmtId="0" fontId="18" fillId="0" borderId="14" xfId="59" applyFont="1" applyFill="1" applyBorder="1" applyAlignment="1">
      <alignment horizontal="left" vertical="top"/>
      <protection/>
    </xf>
    <xf numFmtId="0" fontId="18" fillId="0" borderId="20" xfId="59" applyFont="1" applyFill="1" applyBorder="1" applyAlignment="1">
      <alignment horizontal="left" vertical="top"/>
      <protection/>
    </xf>
    <xf numFmtId="0" fontId="18" fillId="0" borderId="18" xfId="59" applyFont="1" applyFill="1" applyBorder="1" applyAlignment="1">
      <alignment horizontal="center" vertical="top"/>
      <protection/>
    </xf>
    <xf numFmtId="0" fontId="18" fillId="0" borderId="19" xfId="59" applyFont="1" applyFill="1" applyBorder="1" applyAlignment="1">
      <alignment horizontal="center" vertical="top"/>
      <protection/>
    </xf>
    <xf numFmtId="0" fontId="18" fillId="0" borderId="18" xfId="59" applyFont="1" applyFill="1" applyBorder="1" applyAlignment="1">
      <alignment horizontal="left" vertical="top"/>
      <protection/>
    </xf>
    <xf numFmtId="0" fontId="18" fillId="0" borderId="19" xfId="59" applyFont="1" applyFill="1" applyBorder="1" applyAlignment="1">
      <alignment horizontal="left" vertical="top"/>
      <protection/>
    </xf>
    <xf numFmtId="4" fontId="10" fillId="0" borderId="13" xfId="55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0" fillId="0" borderId="13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4" fontId="10" fillId="0" borderId="13" xfId="55" applyNumberFormat="1" applyFont="1" applyBorder="1" applyAlignment="1">
      <alignment horizontal="center" vertical="center"/>
      <protection/>
    </xf>
    <xf numFmtId="4" fontId="10" fillId="0" borderId="22" xfId="55" applyNumberFormat="1" applyFont="1" applyBorder="1" applyAlignment="1">
      <alignment horizontal="center" vertical="center"/>
      <protection/>
    </xf>
    <xf numFmtId="4" fontId="8" fillId="0" borderId="13" xfId="55" applyNumberFormat="1" applyFont="1" applyBorder="1" applyAlignment="1">
      <alignment horizontal="center" vertical="center"/>
      <protection/>
    </xf>
    <xf numFmtId="0" fontId="8" fillId="0" borderId="21" xfId="55" applyFont="1" applyBorder="1" applyAlignment="1">
      <alignment horizontal="center" vertical="center"/>
      <protection/>
    </xf>
    <xf numFmtId="0" fontId="8" fillId="0" borderId="22" xfId="55" applyFont="1" applyBorder="1" applyAlignment="1">
      <alignment horizontal="center" vertical="center"/>
      <protection/>
    </xf>
    <xf numFmtId="4" fontId="10" fillId="0" borderId="21" xfId="55" applyNumberFormat="1" applyFont="1" applyBorder="1" applyAlignment="1">
      <alignment horizontal="center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4" fontId="8" fillId="0" borderId="22" xfId="55" applyNumberFormat="1" applyFont="1" applyBorder="1" applyAlignment="1">
      <alignment horizontal="center" vertical="center"/>
      <protection/>
    </xf>
    <xf numFmtId="49" fontId="10" fillId="0" borderId="13" xfId="55" applyNumberFormat="1" applyFont="1" applyBorder="1" applyAlignment="1">
      <alignment horizontal="center" vertical="center"/>
      <protection/>
    </xf>
    <xf numFmtId="49" fontId="10" fillId="0" borderId="21" xfId="55" applyNumberFormat="1" applyFont="1" applyBorder="1" applyAlignment="1">
      <alignment horizontal="center" vertical="center"/>
      <protection/>
    </xf>
    <xf numFmtId="49" fontId="10" fillId="0" borderId="22" xfId="55" applyNumberFormat="1" applyFont="1" applyBorder="1" applyAlignment="1">
      <alignment horizontal="center" vertical="center"/>
      <protection/>
    </xf>
    <xf numFmtId="4" fontId="58" fillId="0" borderId="21" xfId="55" applyNumberFormat="1" applyFont="1" applyBorder="1" applyAlignment="1">
      <alignment horizontal="center" vertical="center"/>
      <protection/>
    </xf>
    <xf numFmtId="4" fontId="58" fillId="0" borderId="22" xfId="55" applyNumberFormat="1" applyFont="1" applyBorder="1" applyAlignment="1">
      <alignment horizontal="center" vertical="center"/>
      <protection/>
    </xf>
    <xf numFmtId="0" fontId="8" fillId="2" borderId="13" xfId="55" applyFont="1" applyFill="1" applyBorder="1" applyAlignment="1">
      <alignment horizontal="center"/>
      <protection/>
    </xf>
    <xf numFmtId="0" fontId="8" fillId="2" borderId="21" xfId="55" applyFont="1" applyFill="1" applyBorder="1" applyAlignment="1">
      <alignment horizontal="center"/>
      <protection/>
    </xf>
    <xf numFmtId="0" fontId="8" fillId="2" borderId="22" xfId="55" applyFont="1" applyFill="1" applyBorder="1" applyAlignment="1">
      <alignment horizontal="center"/>
      <protection/>
    </xf>
    <xf numFmtId="0" fontId="4" fillId="0" borderId="0" xfId="55" applyFont="1" applyAlignment="1">
      <alignment horizontal="left" vertical="center"/>
      <protection/>
    </xf>
    <xf numFmtId="0" fontId="5" fillId="0" borderId="14" xfId="55" applyFont="1" applyBorder="1" applyAlignment="1">
      <alignment horizontal="center"/>
      <protection/>
    </xf>
    <xf numFmtId="0" fontId="6" fillId="0" borderId="0" xfId="55" applyFont="1" applyAlignment="1">
      <alignment horizontal="center" vertical="top"/>
      <protection/>
    </xf>
    <xf numFmtId="0" fontId="8" fillId="0" borderId="23" xfId="55" applyFont="1" applyBorder="1" applyAlignment="1">
      <alignment horizontal="center" vertical="center"/>
      <protection/>
    </xf>
    <xf numFmtId="0" fontId="8" fillId="0" borderId="24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4" fontId="8" fillId="0" borderId="13" xfId="55" applyNumberFormat="1" applyFont="1" applyFill="1" applyBorder="1" applyAlignment="1">
      <alignment horizontal="center" vertical="center" wrapText="1"/>
      <protection/>
    </xf>
    <xf numFmtId="4" fontId="8" fillId="0" borderId="22" xfId="55" applyNumberFormat="1" applyFont="1" applyFill="1" applyBorder="1" applyAlignment="1">
      <alignment horizontal="center" vertical="center" wrapText="1"/>
      <protection/>
    </xf>
    <xf numFmtId="4" fontId="10" fillId="0" borderId="22" xfId="55" applyNumberFormat="1" applyFont="1" applyFill="1" applyBorder="1" applyAlignment="1">
      <alignment horizontal="center" vertical="center" wrapText="1"/>
      <protection/>
    </xf>
    <xf numFmtId="4" fontId="8" fillId="0" borderId="13" xfId="55" applyNumberFormat="1" applyFont="1" applyFill="1" applyBorder="1" applyAlignment="1">
      <alignment horizontal="center" vertical="center"/>
      <protection/>
    </xf>
    <xf numFmtId="4" fontId="8" fillId="0" borderId="22" xfId="55" applyNumberFormat="1" applyFont="1" applyFill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4" fontId="11" fillId="0" borderId="0" xfId="54" applyNumberFormat="1" applyFont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22" xfId="55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4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 7 2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~1\Ogaraeva.FST\LOCALS~1\Temp\Rar$DI00.860\Documents%20and%20Settings\Shumeev\Local%20Settings\Temporary%20Internet%20Files\OLKAB4\Form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ASH\AZR\OCT99\TODAY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2\kpe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GMTarif301\Tari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8;&#1040;&#1056;&#1048;&#1060;&#1067;\2020%20&#1075;&#1086;&#1076;\&#1056;&#1072;&#1089;&#1095;&#1077;&#1090;%20&#1089;&#1073;&#1099;&#1090;&#1086;&#1074;&#1086;&#1081;%20&#1085;&#1072;&#1076;&#1073;&#1072;&#1074;&#1082;&#1080;\&#1055;&#1086;&#1083;&#1077;&#1079;&#1085;&#1099;&#1081;%20&#1086;&#1090;&#1087;&#1091;&#1089;&#1082;%20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5;&#1086;&#1089;&#1090;&#1072;&#1085;&#1086;&#1074;&#1083;&#1077;&#1085;&#1080;&#1103;%20&#1056;&#1069;&#1050;%20&#1080;%20&#1060;&#1057;&#1058;%20&#1080;%20&#1052;&#1046;&#1050;\2019%20&#1075;&#1086;&#1076;\&#1089;&#1073;&#1099;&#1090;&#1086;&#1074;&#1072;&#1103;%20&#1085;&#1072;&#1076;&#1073;&#1072;&#1074;&#1082;&#1072;\&#1050;&#1086;&#1087;&#1080;&#1103;%20&#1057;&#1053;%20%20&#1101;&#1090;&#1072;&#1083;&#1086;&#1085;%20%20&#1052;&#1069;&#1057;&#1050;%202019%20%20&#1088;&#1072;&#1089;&#1095;&#1077;&#1090;%20&#1056;&#1057;&#105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PREDEL.ELEC.2010v1.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8;&#1040;&#1056;&#1048;&#1060;&#1067;\2020%20&#1075;&#1086;&#1076;\&#1056;&#1072;&#1089;&#1095;&#1077;&#1090;%20&#1089;&#1073;&#1099;&#1090;&#1086;&#1074;&#1086;&#1081;%20&#1085;&#1072;&#1076;&#1073;&#1072;&#1074;&#1082;&#1080;\&#1057;&#1053;%20%20&#1101;&#1090;&#1072;&#1083;&#1086;&#1085;%20%202020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8;&#1040;&#1056;&#1048;&#1060;&#1067;\2020%20&#1075;&#1086;&#1076;\&#1056;&#1072;&#1089;&#1095;&#1077;&#1090;%20&#1089;&#1073;&#1099;&#1090;&#1086;&#1074;&#1086;&#1081;%20&#1085;&#1072;&#1076;&#1073;&#1072;&#1074;&#1082;&#1080;\&#1058;&#1054;&#1063;&#1050;&#1048;\&#1048;&#1085;&#1092;&#1086;&#1088;&#1084;&#1072;&#1094;&#1080;&#1103;%20&#1086;&#1090;%20&#1050;&#1091;&#1087;&#1088;&#1080;&#1103;&#1085;&#1086;&#1074;&#1072;%20&#1080;%20&#1060;&#1080;&#1088;&#1089;&#1090;&#1086;&#1074;&#1072;\&#1050;&#1086;&#1083;&#1080;&#1095;&#1077;&#1089;&#1090;&#1074;&#1086;%20&#1076;&#1086;&#1075;&#1086;&#1074;&#1086;&#1088;&#1086;&#1074;%202019-20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8;&#1040;&#1056;&#1048;&#1060;&#1067;\2020%20&#1075;&#1086;&#1076;\&#1056;&#1072;&#1089;&#1095;&#1077;&#1090;%20&#1089;&#1073;&#1099;&#1090;&#1086;&#1074;&#1086;&#1081;%20&#1085;&#1072;&#1076;&#1073;&#1072;&#1074;&#1082;&#1080;\&#1053;&#1042;&#1042;%20&#1092;&#1072;&#1082;&#1090;%20%202018%20&#1075;&#1086;&#1076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4;&#1058;&#1063;&#1045;&#1058;&#1067;%20&#1042;%20&#1052;&#1048;&#1053;&#1048;&#1057;&#1058;&#1045;&#1056;&#1057;&#1058;&#1042;&#1054;%20&#1046;&#1050;&#1061;\&#1054;&#1090;&#1095;&#1077;&#1090;%20&#1087;&#1086;%20&#1079;&#1072;&#1088;.&#1087;&#1083;&#1072;&#1090;&#1077;\2018%20&#1075;&#1086;&#1076;\2018%20&#1089;&#1074;&#1086;&#107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kpe\&#1056;&#1069;&#1050;\&#1055;&#1086;&#1089;&#1090;&#1072;&#1085;&#1086;&#1074;&#1083;&#1077;&#1085;&#1080;&#1103;%20&#1056;&#1069;&#1050;%20&#1080;%20&#1060;&#1057;&#1058;%20&#1080;%20&#1052;&#1046;&#1050;\2019%20&#1075;&#1086;&#1076;\&#1089;&#1073;&#1099;&#1090;&#1086;&#1074;&#1072;&#1103;%20&#1085;&#1072;&#1076;&#1073;&#1072;&#1074;&#1082;&#1072;\&#1057;&#1087;&#1088;&#1072;&#1074;&#1082;&#1072;%20&#1087;&#1086;%20&#1057;&#1073;&#1099;&#1090;&#1086;&#1074;&#1086;&#1081;%20&#1085;&#1072;&#1076;&#1073;&#1072;&#1074;&#1082;&#1080;%202019%20&#1075;.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3;%20%20&#1101;&#1090;&#1072;&#1083;&#1086;&#1085;%20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nts%20and%20Settings\1\&#1052;&#1086;&#1080;%20&#1076;&#1086;&#1082;&#1091;&#1084;&#1077;&#1085;&#1090;&#1099;\&#1054;&#1040;&#1054;%20&#1052;&#1086;&#1088;&#1076;&#1086;&#1074;&#1101;&#1085;&#1077;&#1088;&#1075;&#1086;\2008\&#1064;&#1072;&#1073;&#1083;&#1086;&#1085;%20&#1060;&#1057;&#1058;%20&#1085;&#1072;%202008%20&#1075;&#1086;&#1076;%2028.04.07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com3\&#1084;&#1086;&#1080;%20&#1076;&#1086;&#1082;&#1091;&#1084;&#1077;&#1085;&#1090;&#1099;\DOCUME~1\nesel\LOCALS~1\Temp\C.Lotus.Notes.Data\&#1055;&#1077;&#1088;&#1077;&#1090;&#1086;&#1082;&#1080;%20&#1076;&#1077;&#1082;&#1072;&#1073;&#1088;&#1100;\peret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25%20&#1088;&#1072;&#1089;&#1095;&#1077;&#1090;%20&#1091;&#1089;&#1083;&#1091;&#1075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&#1075;&#1086;&#1076;%20&#1056;&#1069;&#1050;\&#1082;&#1086;&#1085;&#1077;&#1095;&#1085;&#1099;&#1081;%20&#1090;&#1072;&#1088;&#1080;&#1092;%2011.12.2008%20&#1075;\18.12.08%20&#1075;\2009%20&#1052;&#1086;&#1088;&#1076;&#1086;&#1074;&#1080;&#1103;%20&#1088;&#1072;&#1089;&#1095;&#1077;&#1090;%20&#1091;&#1089;&#1083;&#1091;&#1075;&#1080;%20&#1057;&#1042;&#1054;&#1044;%20&#1054;&#1044;&#1053;&#1054;&#1057;&#1058;&#1040;&#1042;&#1054;&#1063;&#1053;&#1067;&#1049;%20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ети 2007"/>
      <sheetName val="Лист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Справочник"/>
      <sheetName val="1.401.2"/>
      <sheetName val="Справ-к БДР выручка"/>
      <sheetName val="Справочник ЦФО"/>
      <sheetName val="Производство электроэнергии"/>
      <sheetName val="ПРОГНОЗ_1"/>
      <sheetName val="тар"/>
      <sheetName val="т1.15(смета8а)"/>
      <sheetName val="Ис. данные эк"/>
      <sheetName val="Проценты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Потребность в МТР"/>
      <sheetName val="EKDEB90"/>
      <sheetName val="П 4"/>
      <sheetName val="П 1"/>
      <sheetName val="П 21-1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>
        <row r="88">
          <cell r="F8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28">
        <row r="40">
          <cell r="B40" t="str">
            <v>Полезный отпуск электроэнергии ЭСО, всего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8 факт"/>
      <sheetName val="2018 утв."/>
      <sheetName val="2020 год"/>
      <sheetName val="население факт 2018"/>
      <sheetName val="население 2018"/>
      <sheetName val="население 2020"/>
    </sheetNames>
    <sheetDataSet>
      <sheetData sheetId="4">
        <row r="10">
          <cell r="D10">
            <v>66.95743300000001</v>
          </cell>
          <cell r="E10">
            <v>67.40549</v>
          </cell>
        </row>
        <row r="19">
          <cell r="D19">
            <v>3.148832</v>
          </cell>
          <cell r="E19">
            <v>3.195922</v>
          </cell>
        </row>
        <row r="28">
          <cell r="D28">
            <v>112.58530100000002</v>
          </cell>
          <cell r="E28">
            <v>104.59822</v>
          </cell>
        </row>
        <row r="37">
          <cell r="D37">
            <v>3.5789999999999997</v>
          </cell>
          <cell r="E37">
            <v>3.078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л-во точек поставки"/>
      <sheetName val="Баланс ээ и эм"/>
      <sheetName val="Цены "/>
      <sheetName val="НВВ 2018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8"/>
      <sheetName val="ТВ нас 2019 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</sheetNames>
    <sheetDataSet>
      <sheetData sheetId="0">
        <row r="7">
          <cell r="O7">
            <v>592114587.9961559</v>
          </cell>
        </row>
      </sheetData>
      <sheetData sheetId="1">
        <row r="6">
          <cell r="E6">
            <v>247335</v>
          </cell>
        </row>
        <row r="12">
          <cell r="E12">
            <v>20700</v>
          </cell>
        </row>
        <row r="13">
          <cell r="E13">
            <v>374</v>
          </cell>
        </row>
        <row r="14">
          <cell r="E14">
            <v>32</v>
          </cell>
        </row>
        <row r="15">
          <cell r="E15">
            <v>1157</v>
          </cell>
        </row>
      </sheetData>
      <sheetData sheetId="2">
        <row r="13">
          <cell r="T13">
            <v>302418139</v>
          </cell>
          <cell r="U13">
            <v>294260368</v>
          </cell>
        </row>
        <row r="14">
          <cell r="T14">
            <v>97588885</v>
          </cell>
          <cell r="U14">
            <v>108486406</v>
          </cell>
        </row>
        <row r="15">
          <cell r="T15">
            <v>33626912</v>
          </cell>
          <cell r="U15">
            <v>34520776</v>
          </cell>
        </row>
        <row r="16">
          <cell r="T16">
            <v>132820361</v>
          </cell>
          <cell r="U16">
            <v>125057274</v>
          </cell>
        </row>
      </sheetData>
      <sheetData sheetId="12">
        <row r="9">
          <cell r="C9">
            <v>70961201</v>
          </cell>
          <cell r="D9">
            <v>69586239</v>
          </cell>
        </row>
        <row r="16">
          <cell r="C16">
            <v>2594234</v>
          </cell>
          <cell r="D16">
            <v>2543967</v>
          </cell>
        </row>
        <row r="23">
          <cell r="C23">
            <v>110114596</v>
          </cell>
          <cell r="D23">
            <v>107980989</v>
          </cell>
        </row>
        <row r="30">
          <cell r="C30">
            <v>3775969</v>
          </cell>
          <cell r="D30">
            <v>3702805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Анализ"/>
      <sheetName val="Кол-во точек поставки"/>
      <sheetName val="Баланс ээ и эм"/>
      <sheetName val="Цены "/>
      <sheetName val="НВВ 2017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9"/>
      <sheetName val="ТВ нас 2020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  <sheetName val="тариф для населения на 2020"/>
      <sheetName val="Инд нас"/>
      <sheetName val="1 пол 2020"/>
      <sheetName val="2 пол 2020"/>
    </sheetNames>
    <sheetDataSet>
      <sheetData sheetId="1">
        <row r="7">
          <cell r="O7">
            <v>819641505.3334929</v>
          </cell>
        </row>
        <row r="12">
          <cell r="K12">
            <v>71622882.06477825</v>
          </cell>
          <cell r="L12">
            <v>10702024.688941665</v>
          </cell>
        </row>
        <row r="13">
          <cell r="K13">
            <v>98288138.31759527</v>
          </cell>
        </row>
        <row r="22">
          <cell r="N22">
            <v>720387.3180112434</v>
          </cell>
        </row>
        <row r="38">
          <cell r="H38">
            <v>0.46058</v>
          </cell>
          <cell r="I38">
            <v>0.7988694813855927</v>
          </cell>
        </row>
        <row r="40">
          <cell r="H40">
            <v>0.48564894952128573</v>
          </cell>
          <cell r="I40">
            <v>1.320027554144147</v>
          </cell>
        </row>
        <row r="41">
          <cell r="H41">
            <v>0.22303558163655365</v>
          </cell>
          <cell r="I41">
            <v>0.5019704178577168</v>
          </cell>
        </row>
        <row r="42">
          <cell r="H42">
            <v>0.18960884241242462</v>
          </cell>
          <cell r="I42">
            <v>0.4400091847147157</v>
          </cell>
        </row>
        <row r="43">
          <cell r="H43">
            <v>0.4408677569524874</v>
          </cell>
          <cell r="I43">
            <v>0.4408677569524874</v>
          </cell>
        </row>
      </sheetData>
      <sheetData sheetId="2">
        <row r="6">
          <cell r="D6">
            <v>245535</v>
          </cell>
          <cell r="E6">
            <v>250533</v>
          </cell>
        </row>
        <row r="7">
          <cell r="D7">
            <v>91673</v>
          </cell>
          <cell r="E7">
            <v>94741</v>
          </cell>
        </row>
        <row r="8">
          <cell r="D8">
            <v>152076</v>
          </cell>
          <cell r="E8">
            <v>153998</v>
          </cell>
        </row>
        <row r="9">
          <cell r="E9">
            <v>1143</v>
          </cell>
        </row>
        <row r="10">
          <cell r="E10">
            <v>651</v>
          </cell>
        </row>
        <row r="12">
          <cell r="D12">
            <v>21370</v>
          </cell>
          <cell r="E12">
            <v>21471</v>
          </cell>
        </row>
        <row r="13">
          <cell r="D13">
            <v>275</v>
          </cell>
          <cell r="E13">
            <v>275</v>
          </cell>
        </row>
        <row r="14">
          <cell r="D14">
            <v>43</v>
          </cell>
          <cell r="E14">
            <v>43</v>
          </cell>
        </row>
        <row r="15">
          <cell r="D15">
            <v>1157</v>
          </cell>
          <cell r="E15">
            <v>1165</v>
          </cell>
        </row>
        <row r="17">
          <cell r="E17">
            <v>34697.56</v>
          </cell>
        </row>
      </sheetData>
      <sheetData sheetId="3">
        <row r="12">
          <cell r="K12">
            <v>169427192</v>
          </cell>
        </row>
        <row r="13">
          <cell r="K13">
            <v>84905906</v>
          </cell>
          <cell r="L13">
            <v>240914647</v>
          </cell>
          <cell r="T13">
            <v>206392967</v>
          </cell>
          <cell r="U13">
            <v>200736441</v>
          </cell>
        </row>
        <row r="14">
          <cell r="K14">
            <v>200362000</v>
          </cell>
          <cell r="L14">
            <v>205110000</v>
          </cell>
          <cell r="T14">
            <v>126091293</v>
          </cell>
          <cell r="U14">
            <v>136455178</v>
          </cell>
        </row>
        <row r="15">
          <cell r="K15">
            <v>50862000</v>
          </cell>
          <cell r="L15">
            <v>61068800</v>
          </cell>
          <cell r="T15">
            <v>18322286</v>
          </cell>
          <cell r="U15">
            <v>18519887</v>
          </cell>
        </row>
        <row r="16">
          <cell r="K16">
            <v>135028000</v>
          </cell>
          <cell r="L16">
            <v>117748000</v>
          </cell>
          <cell r="T16">
            <v>135085942.1710479</v>
          </cell>
          <cell r="U16">
            <v>119326216.53923881</v>
          </cell>
        </row>
        <row r="18">
          <cell r="T18">
            <v>181774.86697504277</v>
          </cell>
          <cell r="U18">
            <v>173971.5272054458</v>
          </cell>
        </row>
        <row r="19">
          <cell r="T19">
            <v>53451.333333333336</v>
          </cell>
          <cell r="U19">
            <v>52270</v>
          </cell>
        </row>
      </sheetData>
      <sheetData sheetId="10">
        <row r="17">
          <cell r="D17">
            <v>56396673.59881244</v>
          </cell>
          <cell r="E17">
            <v>126053215.96012786</v>
          </cell>
          <cell r="F17">
            <v>12350953.687079228</v>
          </cell>
          <cell r="G17">
            <v>9553115.355989676</v>
          </cell>
        </row>
      </sheetData>
      <sheetData sheetId="11">
        <row r="17">
          <cell r="D17">
            <v>17216984.26012209</v>
          </cell>
        </row>
      </sheetData>
      <sheetData sheetId="13">
        <row r="9">
          <cell r="C9">
            <v>67592611.12763178</v>
          </cell>
          <cell r="D9">
            <v>69770977.72792944</v>
          </cell>
        </row>
        <row r="16">
          <cell r="C16">
            <v>3178702.757052276</v>
          </cell>
          <cell r="D16">
            <v>3308077.7646182785</v>
          </cell>
        </row>
        <row r="23">
          <cell r="C23">
            <v>113653318.65665121</v>
          </cell>
          <cell r="D23">
            <v>108268927.02658288</v>
          </cell>
        </row>
        <row r="30">
          <cell r="C30">
            <v>3612951.458664704</v>
          </cell>
          <cell r="D30">
            <v>3186017.4808693887</v>
          </cell>
        </row>
        <row r="61">
          <cell r="D61">
            <v>17645449</v>
          </cell>
        </row>
        <row r="66">
          <cell r="C66">
            <v>106895463.41370349</v>
          </cell>
          <cell r="D66">
            <v>105850650.79120116</v>
          </cell>
        </row>
        <row r="67">
          <cell r="C67">
            <v>58017951.12763178</v>
          </cell>
          <cell r="D67">
            <v>57851882.72792944</v>
          </cell>
        </row>
        <row r="68">
          <cell r="C68">
            <v>19511218</v>
          </cell>
        </row>
        <row r="69">
          <cell r="C69">
            <v>3612951.458664704</v>
          </cell>
          <cell r="D69">
            <v>3186017.4808693887</v>
          </cell>
        </row>
      </sheetData>
      <sheetData sheetId="14">
        <row r="16">
          <cell r="D16">
            <v>10480076.90393038</v>
          </cell>
        </row>
      </sheetData>
      <sheetData sheetId="15">
        <row r="6">
          <cell r="G6">
            <v>1810090.1448558553</v>
          </cell>
          <cell r="H6">
            <v>630916.2254144091</v>
          </cell>
        </row>
        <row r="7">
          <cell r="G7">
            <v>1192395.5215649998</v>
          </cell>
          <cell r="H7">
            <v>-9180501.755142221</v>
          </cell>
        </row>
      </sheetData>
      <sheetData sheetId="16">
        <row r="29">
          <cell r="F29">
            <v>964150.4904399998</v>
          </cell>
        </row>
        <row r="30">
          <cell r="F30">
            <v>-4145163.7654073574</v>
          </cell>
        </row>
      </sheetData>
      <sheetData sheetId="22">
        <row r="14">
          <cell r="D14">
            <v>288654617.4655317</v>
          </cell>
          <cell r="E14">
            <v>3458488.6589597543</v>
          </cell>
          <cell r="F14">
            <v>476394.1190080772</v>
          </cell>
          <cell r="G14">
            <v>16122256.294479737</v>
          </cell>
        </row>
      </sheetData>
      <sheetData sheetId="23">
        <row r="7">
          <cell r="F7">
            <v>38995604.63242982</v>
          </cell>
        </row>
        <row r="8">
          <cell r="F8">
            <v>9793574.326273024</v>
          </cell>
        </row>
        <row r="9">
          <cell r="F9">
            <v>2666424.4388807197</v>
          </cell>
        </row>
        <row r="11">
          <cell r="F11">
            <v>43269302.88618048</v>
          </cell>
        </row>
        <row r="12">
          <cell r="F12">
            <v>20279579.096440077</v>
          </cell>
        </row>
        <row r="13">
          <cell r="F13">
            <v>2343608.8307899195</v>
          </cell>
        </row>
      </sheetData>
      <sheetData sheetId="25">
        <row r="34">
          <cell r="D34">
            <v>22252613.024746425</v>
          </cell>
        </row>
        <row r="35">
          <cell r="D35">
            <v>11527068.942660885</v>
          </cell>
        </row>
        <row r="36">
          <cell r="D36">
            <v>1582345.7928913047</v>
          </cell>
        </row>
      </sheetData>
      <sheetData sheetId="26">
        <row r="6">
          <cell r="H6">
            <v>8301621.854828645</v>
          </cell>
          <cell r="I6">
            <v>5353485.841930964</v>
          </cell>
          <cell r="J6">
            <v>751234.8225067982</v>
          </cell>
          <cell r="L6">
            <v>2169102.118660919</v>
          </cell>
          <cell r="M6">
            <v>1398793.8363151783</v>
          </cell>
          <cell r="N6">
            <v>196287.5536379138</v>
          </cell>
        </row>
        <row r="7">
          <cell r="H7">
            <v>5074402.932009393</v>
          </cell>
          <cell r="I7">
            <v>3272341.805952566</v>
          </cell>
          <cell r="J7">
            <v>459195.59486303997</v>
          </cell>
          <cell r="L7">
            <v>-3577168.477059658</v>
          </cell>
          <cell r="M7">
            <v>-2306816.8041166356</v>
          </cell>
          <cell r="N7">
            <v>-323707.0506141833</v>
          </cell>
        </row>
      </sheetData>
      <sheetData sheetId="27">
        <row r="28">
          <cell r="G28">
            <v>-10292344.38258032</v>
          </cell>
          <cell r="H28">
            <v>-9799451.63149089</v>
          </cell>
          <cell r="I28">
            <v>15509919.838842006</v>
          </cell>
          <cell r="J28">
            <v>-1359462.1508312917</v>
          </cell>
        </row>
        <row r="29">
          <cell r="H29">
            <v>13244150.10944897</v>
          </cell>
          <cell r="I29">
            <v>-25599.504397109617</v>
          </cell>
          <cell r="J29">
            <v>108847.74202105991</v>
          </cell>
        </row>
      </sheetData>
      <sheetData sheetId="32">
        <row r="6">
          <cell r="D6">
            <v>9465253.978253024</v>
          </cell>
        </row>
        <row r="7">
          <cell r="D7">
            <v>15178663.244062712</v>
          </cell>
        </row>
      </sheetData>
      <sheetData sheetId="33">
        <row r="21">
          <cell r="E21">
            <v>11640462.489992706</v>
          </cell>
        </row>
      </sheetData>
      <sheetData sheetId="34">
        <row r="27">
          <cell r="F27">
            <v>9556703.51169933</v>
          </cell>
        </row>
        <row r="28">
          <cell r="F28">
            <v>-172978.38322440162</v>
          </cell>
        </row>
      </sheetData>
      <sheetData sheetId="35">
        <row r="6">
          <cell r="F6">
            <v>24601392.070255786</v>
          </cell>
          <cell r="G6">
            <v>9832162.915971525</v>
          </cell>
        </row>
        <row r="7">
          <cell r="F7">
            <v>12285738.69561</v>
          </cell>
          <cell r="G7">
            <v>2932075.6169326706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9"/>
    </sheetNames>
    <sheetDataSet>
      <sheetData sheetId="0">
        <row r="11">
          <cell r="E11">
            <v>0.407</v>
          </cell>
          <cell r="F11">
            <v>0.414</v>
          </cell>
        </row>
        <row r="14">
          <cell r="E14">
            <v>6.23</v>
          </cell>
          <cell r="F14">
            <v>6.346</v>
          </cell>
          <cell r="G14">
            <v>6.42</v>
          </cell>
        </row>
        <row r="15">
          <cell r="E15">
            <v>0.079</v>
          </cell>
          <cell r="F15">
            <v>0.079</v>
          </cell>
          <cell r="G15">
            <v>0.07</v>
          </cell>
        </row>
        <row r="16">
          <cell r="E16">
            <v>0.007</v>
          </cell>
          <cell r="F16">
            <v>0.007</v>
          </cell>
          <cell r="G16">
            <v>0.006</v>
          </cell>
        </row>
        <row r="17">
          <cell r="E17">
            <v>0.011</v>
          </cell>
          <cell r="F17">
            <v>0.011</v>
          </cell>
          <cell r="G17">
            <v>0.012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13.02.2019"/>
      <sheetName val="расшифровка"/>
    </sheetNames>
    <sheetDataSet>
      <sheetData sheetId="0">
        <row r="68">
          <cell r="J68">
            <v>50777.021590000004</v>
          </cell>
        </row>
        <row r="77">
          <cell r="J77">
            <v>90797.86948</v>
          </cell>
        </row>
        <row r="84">
          <cell r="J84">
            <v>194317.91914608725</v>
          </cell>
        </row>
        <row r="86">
          <cell r="K86">
            <v>586035.7234780173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28">
          <cell r="E28">
            <v>378.875</v>
          </cell>
          <cell r="P28">
            <v>42933.97118662707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 26.12.18г."/>
    </sheetNames>
    <sheetDataSet>
      <sheetData sheetId="0">
        <row r="25">
          <cell r="D25">
            <v>0.3335940730946789</v>
          </cell>
          <cell r="I25">
            <v>0.3335940730946789</v>
          </cell>
          <cell r="J25">
            <v>0.48564894952128573</v>
          </cell>
        </row>
        <row r="26">
          <cell r="D26">
            <v>0.20235714875787753</v>
          </cell>
          <cell r="I26">
            <v>0.18083476376438998</v>
          </cell>
        </row>
        <row r="27">
          <cell r="D27">
            <v>0.1577455344502077</v>
          </cell>
          <cell r="I27">
            <v>0.1577455344502077</v>
          </cell>
          <cell r="J27">
            <v>0.22303558163655365</v>
          </cell>
        </row>
        <row r="29">
          <cell r="I29">
            <v>66932518.41507576</v>
          </cell>
        </row>
        <row r="34">
          <cell r="I34">
            <v>68875821.340209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л-во точек поставки"/>
      <sheetName val="Баланс ээ и эм"/>
      <sheetName val="Цены "/>
      <sheetName val="НВВ 2017 утв."/>
      <sheetName val="НР всего"/>
      <sheetName val="СН нас."/>
      <sheetName val="ЭОЗ нас."/>
      <sheetName val="ЭВ нас."/>
      <sheetName val="Пост. эталоны нас."/>
      <sheetName val="Перем. эталоны нас."/>
      <sheetName val="ТВ нас 2018"/>
      <sheetName val="ТВ нас 2019 "/>
      <sheetName val="РПП нас."/>
      <sheetName val="НР нас."/>
      <sheetName val="Рез. насел."/>
      <sheetName val="СН проч."/>
      <sheetName val="НВВ проч."/>
      <sheetName val="ЭОЗ проч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Рез. проч."/>
      <sheetName val="СН сет"/>
      <sheetName val="ЭОЗ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</sheetNames>
    <sheetDataSet>
      <sheetData sheetId="1">
        <row r="18">
          <cell r="E1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мета "/>
      <sheetName val="свод"/>
      <sheetName val="свод2"/>
      <sheetName val="2.3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Лист1"/>
      <sheetName val="Расчет НВВ общий"/>
      <sheetName val="Расчет котловых тарифов"/>
      <sheetName val="перекрестка"/>
      <sheetName val="услуга прочие"/>
      <sheetName val="Параметры"/>
    </sheetNames>
    <sheetDataSet>
      <sheetData sheetId="12">
        <row r="13">
          <cell r="F13">
            <v>0</v>
          </cell>
        </row>
        <row r="14">
          <cell r="F14">
            <v>17.59</v>
          </cell>
        </row>
        <row r="15">
          <cell r="F15">
            <v>0</v>
          </cell>
        </row>
        <row r="16">
          <cell r="F16">
            <v>988.66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45.39</v>
          </cell>
        </row>
        <row r="21">
          <cell r="F21">
            <v>0</v>
          </cell>
        </row>
        <row r="22">
          <cell r="F22">
            <v>11.98</v>
          </cell>
        </row>
        <row r="23">
          <cell r="F23">
            <v>0</v>
          </cell>
        </row>
        <row r="24">
          <cell r="F24">
            <v>32.55</v>
          </cell>
        </row>
        <row r="25">
          <cell r="F25">
            <v>35.19</v>
          </cell>
        </row>
        <row r="26">
          <cell r="F26">
            <v>21.99</v>
          </cell>
        </row>
        <row r="27">
          <cell r="F27">
            <v>1153.3500000000001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1153.3500000000001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1153.3500000000001</v>
          </cell>
        </row>
        <row r="49">
          <cell r="F49">
            <v>0.943</v>
          </cell>
        </row>
        <row r="51">
          <cell r="F51">
            <v>12</v>
          </cell>
        </row>
      </sheetData>
      <sheetData sheetId="14">
        <row r="5">
          <cell r="E5" t="str">
            <v>L9</v>
          </cell>
          <cell r="K5">
            <v>988.66</v>
          </cell>
        </row>
        <row r="6">
          <cell r="D6">
            <v>1153.35</v>
          </cell>
          <cell r="E6" t="str">
            <v>L10</v>
          </cell>
          <cell r="K6">
            <v>0</v>
          </cell>
        </row>
        <row r="7">
          <cell r="D7">
            <v>0.943</v>
          </cell>
          <cell r="E7" t="str">
            <v>L10.1</v>
          </cell>
          <cell r="K7">
            <v>0.943</v>
          </cell>
        </row>
        <row r="8">
          <cell r="D8">
            <v>122.30646871686108</v>
          </cell>
          <cell r="E8" t="str">
            <v>L10.2</v>
          </cell>
          <cell r="K8">
            <v>122.31</v>
          </cell>
        </row>
        <row r="9">
          <cell r="D9">
            <v>8612.627</v>
          </cell>
          <cell r="E9" t="str">
            <v>L11</v>
          </cell>
          <cell r="G9">
            <v>262.687</v>
          </cell>
          <cell r="H9">
            <v>8349.94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223973.80099999998</v>
          </cell>
          <cell r="E10" t="str">
            <v>L12</v>
          </cell>
          <cell r="G10">
            <v>91101.81999999999</v>
          </cell>
          <cell r="H10">
            <v>132871.98099999997</v>
          </cell>
          <cell r="I10">
            <v>0</v>
          </cell>
          <cell r="J10">
            <v>0</v>
          </cell>
          <cell r="K10">
            <v>45.39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70664.514</v>
          </cell>
          <cell r="E12" t="str">
            <v>L13</v>
          </cell>
          <cell r="G12">
            <v>27639.909999999996</v>
          </cell>
          <cell r="H12">
            <v>43024.60400000001</v>
          </cell>
          <cell r="I12">
            <v>0</v>
          </cell>
          <cell r="J12">
            <v>0</v>
          </cell>
          <cell r="K12">
            <v>11.98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45804.70000000001</v>
          </cell>
          <cell r="E14" t="str">
            <v>L14</v>
          </cell>
          <cell r="G14">
            <v>6971.36</v>
          </cell>
          <cell r="H14">
            <v>38833.34000000001</v>
          </cell>
          <cell r="I14">
            <v>0</v>
          </cell>
          <cell r="J14">
            <v>0</v>
          </cell>
          <cell r="K14">
            <v>32.55</v>
          </cell>
        </row>
        <row r="15">
          <cell r="D15">
            <v>17510.789999999997</v>
          </cell>
          <cell r="E15" t="str">
            <v>L15</v>
          </cell>
          <cell r="G15">
            <v>0</v>
          </cell>
          <cell r="H15">
            <v>17510.789999999997</v>
          </cell>
          <cell r="I15">
            <v>0</v>
          </cell>
          <cell r="J15">
            <v>0</v>
          </cell>
          <cell r="K15">
            <v>35.19</v>
          </cell>
        </row>
        <row r="16">
          <cell r="D16">
            <v>249712.3</v>
          </cell>
          <cell r="E16" t="str">
            <v>L16</v>
          </cell>
          <cell r="G16">
            <v>89798.44999999998</v>
          </cell>
          <cell r="H16">
            <v>159913.85</v>
          </cell>
          <cell r="I16">
            <v>0</v>
          </cell>
          <cell r="J16">
            <v>0</v>
          </cell>
          <cell r="K16">
            <v>39.58</v>
          </cell>
        </row>
        <row r="17">
          <cell r="D17">
            <v>91281.82999999999</v>
          </cell>
          <cell r="E17" t="str">
            <v>L17</v>
          </cell>
          <cell r="G17">
            <v>1284.7</v>
          </cell>
          <cell r="H17">
            <v>89997.12999999999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531.07</v>
          </cell>
          <cell r="E18" t="str">
            <v>L18</v>
          </cell>
          <cell r="G18">
            <v>0</v>
          </cell>
          <cell r="H18">
            <v>531.07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22864.873099999997</v>
          </cell>
          <cell r="E19" t="str">
            <v>L19</v>
          </cell>
          <cell r="G19">
            <v>10598.867099999998</v>
          </cell>
          <cell r="H19">
            <v>12266.006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16736.994899999998</v>
          </cell>
          <cell r="E23" t="str">
            <v>L21</v>
          </cell>
          <cell r="G23">
            <v>9641.307099999998</v>
          </cell>
          <cell r="H23">
            <v>7095.687799999999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6127.878200000001</v>
          </cell>
          <cell r="E24" t="str">
            <v>L22</v>
          </cell>
          <cell r="G24">
            <v>957.5600000000001</v>
          </cell>
          <cell r="H24">
            <v>5170.318200000001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731047.7151</v>
          </cell>
          <cell r="E25" t="str">
            <v>L23</v>
          </cell>
          <cell r="F25">
            <v>0</v>
          </cell>
          <cell r="G25">
            <v>227657.79409999997</v>
          </cell>
          <cell r="H25">
            <v>502236.57099999994</v>
          </cell>
          <cell r="I25">
            <v>0</v>
          </cell>
          <cell r="J25">
            <v>0</v>
          </cell>
          <cell r="K25">
            <v>1153.35</v>
          </cell>
        </row>
        <row r="27">
          <cell r="D27">
            <v>393211.9</v>
          </cell>
          <cell r="E27" t="str">
            <v>L24</v>
          </cell>
          <cell r="H27">
            <v>393211.9</v>
          </cell>
          <cell r="I27">
            <v>393211.9</v>
          </cell>
        </row>
        <row r="28">
          <cell r="D28">
            <v>591492</v>
          </cell>
          <cell r="E28" t="str">
            <v>L25</v>
          </cell>
          <cell r="H28">
            <v>591492</v>
          </cell>
          <cell r="I28">
            <v>591492</v>
          </cell>
        </row>
        <row r="30">
          <cell r="D30">
            <v>385685.713215</v>
          </cell>
          <cell r="E30" t="str">
            <v>L25.1</v>
          </cell>
          <cell r="H30">
            <v>385685.713215</v>
          </cell>
          <cell r="I30">
            <v>385685.713215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Отчёт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тарифы"/>
      <sheetName val="расчет услуги  с перекресткой"/>
      <sheetName val="TEHSHEET"/>
    </sheetNames>
    <sheetDataSet>
      <sheetData sheetId="2">
        <row r="13">
          <cell r="E13" t="str">
            <v>Республика Мордовия</v>
          </cell>
        </row>
        <row r="27">
          <cell r="F27" t="str">
            <v>Предложение регионального регулятора</v>
          </cell>
        </row>
      </sheetData>
      <sheetData sheetId="6">
        <row r="15">
          <cell r="AA15">
            <v>590.48</v>
          </cell>
          <cell r="AB15">
            <v>827.58</v>
          </cell>
        </row>
        <row r="16">
          <cell r="AB16">
            <v>587.5</v>
          </cell>
        </row>
        <row r="17">
          <cell r="AC17">
            <v>783.92</v>
          </cell>
        </row>
        <row r="18">
          <cell r="AB18">
            <v>37.66</v>
          </cell>
        </row>
        <row r="19">
          <cell r="Z19">
            <v>2797.43</v>
          </cell>
          <cell r="AA19">
            <v>55.47</v>
          </cell>
          <cell r="AB19">
            <v>27.57</v>
          </cell>
        </row>
        <row r="25">
          <cell r="Z25">
            <v>1250.83</v>
          </cell>
          <cell r="AA25">
            <v>23.95</v>
          </cell>
          <cell r="AB25">
            <v>566.27</v>
          </cell>
          <cell r="AC25">
            <v>660.055</v>
          </cell>
        </row>
        <row r="27">
          <cell r="AB27">
            <v>15.96</v>
          </cell>
        </row>
        <row r="29">
          <cell r="Z29">
            <v>0</v>
          </cell>
        </row>
      </sheetData>
      <sheetData sheetId="7">
        <row r="15">
          <cell r="AA15">
            <v>133.94</v>
          </cell>
          <cell r="AB15">
            <v>192.6965</v>
          </cell>
        </row>
        <row r="16">
          <cell r="AB16">
            <v>129.8</v>
          </cell>
        </row>
        <row r="17">
          <cell r="AC17">
            <v>179.8089</v>
          </cell>
        </row>
        <row r="18">
          <cell r="AB18">
            <v>7.44</v>
          </cell>
        </row>
        <row r="19">
          <cell r="Z19">
            <v>599.3581</v>
          </cell>
          <cell r="AA19">
            <v>13.3</v>
          </cell>
          <cell r="AB19">
            <v>12.03</v>
          </cell>
        </row>
        <row r="21">
          <cell r="Z21">
            <v>27.53</v>
          </cell>
          <cell r="AA21">
            <v>7.99</v>
          </cell>
          <cell r="AB21">
            <v>26.4226</v>
          </cell>
          <cell r="AC21">
            <v>27.5969</v>
          </cell>
        </row>
        <row r="25">
          <cell r="Z25">
            <v>245.203</v>
          </cell>
          <cell r="AA25">
            <v>9.448</v>
          </cell>
          <cell r="AB25">
            <v>135.723</v>
          </cell>
          <cell r="AC25">
            <v>152.212</v>
          </cell>
        </row>
        <row r="27">
          <cell r="AB27">
            <v>5.6</v>
          </cell>
        </row>
        <row r="29">
          <cell r="Z29">
            <v>0</v>
          </cell>
        </row>
      </sheetData>
      <sheetData sheetId="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407.202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818.5730000000001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351.45</v>
          </cell>
        </row>
        <row r="13">
          <cell r="E13">
            <v>721013.0499999999</v>
          </cell>
          <cell r="F13">
            <v>867927.3049400001</v>
          </cell>
          <cell r="G13">
            <v>997767.4633798228</v>
          </cell>
          <cell r="H13">
            <v>1112864.5534500415</v>
          </cell>
          <cell r="I13">
            <v>916124.5590923234</v>
          </cell>
        </row>
        <row r="14">
          <cell r="E14">
            <v>46269.59</v>
          </cell>
          <cell r="F14">
            <v>66426.09297</v>
          </cell>
          <cell r="G14">
            <v>51713.65</v>
          </cell>
          <cell r="H14">
            <v>62859.2</v>
          </cell>
          <cell r="I14">
            <v>51853.4</v>
          </cell>
        </row>
        <row r="15">
          <cell r="E15">
            <v>21454.98</v>
          </cell>
          <cell r="F15">
            <v>24576.629730000004</v>
          </cell>
          <cell r="G15">
            <v>24843.43</v>
          </cell>
          <cell r="H15">
            <v>27712.3</v>
          </cell>
          <cell r="I15">
            <v>25007.86</v>
          </cell>
        </row>
        <row r="16">
          <cell r="E16">
            <v>24814.61</v>
          </cell>
          <cell r="F16">
            <v>41849.46324</v>
          </cell>
          <cell r="G16">
            <v>26870.22</v>
          </cell>
          <cell r="H16">
            <v>35146.9</v>
          </cell>
          <cell r="I16">
            <v>26845.54</v>
          </cell>
        </row>
        <row r="17">
          <cell r="E17">
            <v>16754.4</v>
          </cell>
          <cell r="F17">
            <v>15877.262270000001</v>
          </cell>
          <cell r="G17">
            <v>16763.25</v>
          </cell>
          <cell r="H17">
            <v>18838.300000000003</v>
          </cell>
          <cell r="I17">
            <v>19447.06</v>
          </cell>
        </row>
        <row r="18">
          <cell r="E18">
            <v>16735</v>
          </cell>
          <cell r="F18">
            <v>15866.16227</v>
          </cell>
          <cell r="G18">
            <v>16424.9</v>
          </cell>
          <cell r="H18">
            <v>18500.4</v>
          </cell>
          <cell r="I18">
            <v>19447.06</v>
          </cell>
        </row>
        <row r="19">
          <cell r="E19">
            <v>19.4</v>
          </cell>
          <cell r="F19">
            <v>11.1</v>
          </cell>
          <cell r="G19">
            <v>338.35</v>
          </cell>
          <cell r="H19">
            <v>337.9</v>
          </cell>
        </row>
        <row r="20">
          <cell r="E20">
            <v>144790.58</v>
          </cell>
          <cell r="F20">
            <v>131158.6</v>
          </cell>
          <cell r="G20">
            <v>153579</v>
          </cell>
          <cell r="H20">
            <v>162411</v>
          </cell>
          <cell r="I20">
            <v>156179.8465558868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26440.80626502518</v>
          </cell>
        </row>
        <row r="22">
          <cell r="E22">
            <v>144790.361647</v>
          </cell>
          <cell r="F22">
            <v>131158.6</v>
          </cell>
          <cell r="G22">
            <v>153579</v>
          </cell>
          <cell r="H22">
            <v>162411</v>
          </cell>
          <cell r="I22">
            <v>129739.04029086161</v>
          </cell>
        </row>
        <row r="23">
          <cell r="E23">
            <v>53956.7</v>
          </cell>
          <cell r="F23">
            <v>48367.4</v>
          </cell>
          <cell r="G23">
            <v>68836.41</v>
          </cell>
          <cell r="H23">
            <v>56679.04964313069</v>
          </cell>
          <cell r="I23">
            <v>56647.26451334305</v>
          </cell>
        </row>
        <row r="24">
          <cell r="E24">
            <v>15899.8</v>
          </cell>
          <cell r="F24">
            <v>13845.6</v>
          </cell>
          <cell r="G24">
            <v>17182.42</v>
          </cell>
          <cell r="H24">
            <v>30031.262095500857</v>
          </cell>
          <cell r="I24">
            <v>25295.26471307751</v>
          </cell>
        </row>
        <row r="25">
          <cell r="E25">
            <v>46393.405954598886</v>
          </cell>
          <cell r="F25">
            <v>44561.59642470439</v>
          </cell>
          <cell r="G25">
            <v>48513.4</v>
          </cell>
          <cell r="H25">
            <v>53350.4409304968</v>
          </cell>
          <cell r="I25">
            <v>30201.256483271332</v>
          </cell>
        </row>
        <row r="26">
          <cell r="E26">
            <v>28540.455692401116</v>
          </cell>
          <cell r="F26">
            <v>24384.17207229561</v>
          </cell>
          <cell r="G26">
            <v>30872.47</v>
          </cell>
          <cell r="H26">
            <v>22216.213020871655</v>
          </cell>
          <cell r="I26">
            <v>17595.254581169705</v>
          </cell>
        </row>
        <row r="27">
          <cell r="E27">
            <v>212824</v>
          </cell>
          <cell r="F27">
            <v>231281</v>
          </cell>
          <cell r="G27">
            <v>291579</v>
          </cell>
          <cell r="H27">
            <v>351917</v>
          </cell>
          <cell r="I27">
            <v>295938.97853643657</v>
          </cell>
        </row>
        <row r="28">
          <cell r="E28">
            <v>55335.02</v>
          </cell>
          <cell r="F28">
            <v>62525.26197000001</v>
          </cell>
          <cell r="G28">
            <v>75811.92037146624</v>
          </cell>
          <cell r="H28">
            <v>87675.0934500416</v>
          </cell>
          <cell r="I28">
            <v>76944.134</v>
          </cell>
        </row>
        <row r="29">
          <cell r="E29">
            <v>76444.5</v>
          </cell>
          <cell r="F29">
            <v>94287.65674</v>
          </cell>
          <cell r="G29">
            <v>106497.76</v>
          </cell>
          <cell r="H29">
            <v>126896.5</v>
          </cell>
          <cell r="I29">
            <v>96070.11</v>
          </cell>
        </row>
        <row r="30">
          <cell r="E30">
            <v>168594.96</v>
          </cell>
          <cell r="F30">
            <v>266371.43099</v>
          </cell>
          <cell r="G30">
            <v>301822.88300835656</v>
          </cell>
          <cell r="H30">
            <v>302267.45999999996</v>
          </cell>
          <cell r="I30">
            <v>219691.03000000003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55260.09</v>
          </cell>
          <cell r="F36">
            <v>92633.3</v>
          </cell>
          <cell r="G36">
            <v>63494.42</v>
          </cell>
          <cell r="H36">
            <v>87304.69</v>
          </cell>
          <cell r="I36">
            <v>50994.9</v>
          </cell>
        </row>
        <row r="37">
          <cell r="E37">
            <v>21721.95</v>
          </cell>
          <cell r="F37">
            <v>16649.709560000003</v>
          </cell>
          <cell r="G37">
            <v>20373.449999999997</v>
          </cell>
          <cell r="H37">
            <v>20631.25</v>
          </cell>
          <cell r="I37">
            <v>20356.79</v>
          </cell>
        </row>
        <row r="38">
          <cell r="E38">
            <v>20612.31</v>
          </cell>
          <cell r="F38">
            <v>11109.655560000001</v>
          </cell>
          <cell r="G38">
            <v>10916.15</v>
          </cell>
          <cell r="H38">
            <v>10916.15</v>
          </cell>
          <cell r="I38">
            <v>10918.29</v>
          </cell>
        </row>
        <row r="39">
          <cell r="E39">
            <v>707.64</v>
          </cell>
          <cell r="F39">
            <v>1295.464</v>
          </cell>
          <cell r="G39">
            <v>1104.4</v>
          </cell>
          <cell r="H39">
            <v>1263.8</v>
          </cell>
          <cell r="I39">
            <v>1085.6</v>
          </cell>
        </row>
        <row r="40">
          <cell r="E40">
            <v>402</v>
          </cell>
          <cell r="F40">
            <v>4244.59</v>
          </cell>
          <cell r="G40">
            <v>8352.9</v>
          </cell>
          <cell r="H40">
            <v>8451.3</v>
          </cell>
          <cell r="I40">
            <v>8352.9</v>
          </cell>
        </row>
        <row r="41">
          <cell r="E41">
            <v>91612.92</v>
          </cell>
          <cell r="F41">
            <v>157088.42143</v>
          </cell>
          <cell r="G41">
            <v>217955.01300835656</v>
          </cell>
          <cell r="H41">
            <v>194331.52</v>
          </cell>
          <cell r="I41">
            <v>148339.34000000003</v>
          </cell>
        </row>
        <row r="42">
          <cell r="E42">
            <v>4203.34</v>
          </cell>
          <cell r="F42">
            <v>6693.99496</v>
          </cell>
          <cell r="G42">
            <v>5310.19</v>
          </cell>
          <cell r="H42">
            <v>5697.52</v>
          </cell>
          <cell r="I42">
            <v>5324.01</v>
          </cell>
        </row>
        <row r="43">
          <cell r="E43">
            <v>5559</v>
          </cell>
          <cell r="F43">
            <v>7569.587930000001</v>
          </cell>
          <cell r="G43">
            <v>5443.76</v>
          </cell>
          <cell r="H43">
            <v>7520.4</v>
          </cell>
          <cell r="I43">
            <v>5558.2</v>
          </cell>
        </row>
        <row r="44">
          <cell r="E44">
            <v>8756.78</v>
          </cell>
          <cell r="F44">
            <v>20072.384239999996</v>
          </cell>
          <cell r="G44">
            <v>10394.5</v>
          </cell>
          <cell r="H44">
            <v>15337.87</v>
          </cell>
          <cell r="I44">
            <v>10404.07</v>
          </cell>
        </row>
        <row r="45">
          <cell r="E45">
            <v>2078.35</v>
          </cell>
          <cell r="F45">
            <v>2170.55995</v>
          </cell>
          <cell r="G45">
            <v>25875.15</v>
          </cell>
          <cell r="H45">
            <v>23237</v>
          </cell>
          <cell r="I45">
            <v>24403.1</v>
          </cell>
        </row>
        <row r="46">
          <cell r="E46">
            <v>7844</v>
          </cell>
          <cell r="F46">
            <v>5470.21545</v>
          </cell>
          <cell r="G46">
            <v>8450.66</v>
          </cell>
          <cell r="H46">
            <v>7846.05</v>
          </cell>
          <cell r="I46">
            <v>8488.32</v>
          </cell>
        </row>
        <row r="47">
          <cell r="E47">
            <v>16381.4</v>
          </cell>
          <cell r="F47">
            <v>19417.304079999998</v>
          </cell>
          <cell r="G47">
            <v>39309.4</v>
          </cell>
          <cell r="H47">
            <v>25328.1</v>
          </cell>
          <cell r="I47">
            <v>41795.56</v>
          </cell>
        </row>
        <row r="48">
          <cell r="E48">
            <v>2759.01</v>
          </cell>
          <cell r="F48">
            <v>9478.20687</v>
          </cell>
          <cell r="G48">
            <v>2994.35</v>
          </cell>
          <cell r="H48">
            <v>8898.03</v>
          </cell>
          <cell r="I48">
            <v>3000.6</v>
          </cell>
        </row>
        <row r="49">
          <cell r="E49">
            <v>3150</v>
          </cell>
          <cell r="F49">
            <v>3104.6970999999994</v>
          </cell>
          <cell r="G49">
            <v>3416.9</v>
          </cell>
          <cell r="H49">
            <v>3630.4</v>
          </cell>
          <cell r="I49">
            <v>3425.71</v>
          </cell>
        </row>
        <row r="50">
          <cell r="E50">
            <v>11074.88</v>
          </cell>
          <cell r="F50">
            <v>16377.64085</v>
          </cell>
          <cell r="G50">
            <v>11609.68</v>
          </cell>
          <cell r="H50">
            <v>16994.36</v>
          </cell>
          <cell r="I50">
            <v>11592.22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554</v>
          </cell>
          <cell r="I51">
            <v>0</v>
          </cell>
        </row>
        <row r="52">
          <cell r="E52">
            <v>0</v>
          </cell>
          <cell r="F52">
            <v>5490.5</v>
          </cell>
          <cell r="G52">
            <v>0</v>
          </cell>
          <cell r="H52">
            <v>6955</v>
          </cell>
          <cell r="I52">
            <v>0</v>
          </cell>
        </row>
        <row r="53">
          <cell r="E53">
            <v>29806.16</v>
          </cell>
          <cell r="F53">
            <v>61243.33</v>
          </cell>
          <cell r="G53">
            <v>105150.42300835656</v>
          </cell>
          <cell r="H53">
            <v>72332.79</v>
          </cell>
          <cell r="I53">
            <v>34347.55</v>
          </cell>
        </row>
        <row r="54">
          <cell r="E54">
            <v>16503.450100000002</v>
          </cell>
          <cell r="F54">
            <v>12354.25</v>
          </cell>
          <cell r="G54">
            <v>23889.07</v>
          </cell>
          <cell r="H54">
            <v>23547.06</v>
          </cell>
          <cell r="I54">
            <v>11683.440000000002</v>
          </cell>
        </row>
        <row r="55">
          <cell r="E55">
            <v>2283.17</v>
          </cell>
          <cell r="F55">
            <v>1930.75</v>
          </cell>
          <cell r="G55">
            <v>2406.47</v>
          </cell>
          <cell r="H55">
            <v>4635.06</v>
          </cell>
          <cell r="I55">
            <v>2406.47</v>
          </cell>
        </row>
        <row r="56">
          <cell r="E56">
            <v>10225</v>
          </cell>
          <cell r="F56">
            <v>10423.5</v>
          </cell>
          <cell r="G56">
            <v>14876</v>
          </cell>
          <cell r="H56">
            <v>18700</v>
          </cell>
          <cell r="I56">
            <v>14876</v>
          </cell>
        </row>
        <row r="57">
          <cell r="E57">
            <v>3995.2801000000004</v>
          </cell>
          <cell r="F57">
            <v>0</v>
          </cell>
          <cell r="G57">
            <v>6394.599999999999</v>
          </cell>
          <cell r="H57">
            <v>0</v>
          </cell>
          <cell r="I57">
            <v>0</v>
          </cell>
        </row>
        <row r="58">
          <cell r="E58">
            <v>1130.9454</v>
          </cell>
          <cell r="F58">
            <v>0</v>
          </cell>
          <cell r="G58">
            <v>1808.1514</v>
          </cell>
          <cell r="H58">
            <v>0</v>
          </cell>
        </row>
        <row r="59">
          <cell r="E59">
            <v>500.7825</v>
          </cell>
          <cell r="F59">
            <v>0</v>
          </cell>
          <cell r="G59">
            <v>814.804</v>
          </cell>
          <cell r="H59">
            <v>0</v>
          </cell>
        </row>
        <row r="60">
          <cell r="E60">
            <v>1334.8132</v>
          </cell>
          <cell r="F60">
            <v>0</v>
          </cell>
          <cell r="G60">
            <v>2131.7759362339957</v>
          </cell>
          <cell r="H60">
            <v>0</v>
          </cell>
        </row>
        <row r="61">
          <cell r="E61">
            <v>1028.739</v>
          </cell>
          <cell r="F61">
            <v>0</v>
          </cell>
          <cell r="G61">
            <v>1639.8686637660041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212</v>
          </cell>
          <cell r="H62">
            <v>212</v>
          </cell>
          <cell r="I62">
            <v>226.84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-5825.87</v>
          </cell>
        </row>
        <row r="64">
          <cell r="E64">
            <v>737516.5001</v>
          </cell>
          <cell r="F64">
            <v>880281.5549400001</v>
          </cell>
          <cell r="G64">
            <v>1021656.5333798227</v>
          </cell>
          <cell r="H64">
            <v>1136411.6134500415</v>
          </cell>
          <cell r="I64">
            <v>927807.9990923235</v>
          </cell>
        </row>
        <row r="65">
          <cell r="E65">
            <v>199768.76887886552</v>
          </cell>
          <cell r="F65">
            <v>232465.0898102786</v>
          </cell>
          <cell r="G65">
            <v>272271.3963029528</v>
          </cell>
          <cell r="H65">
            <v>283156.11452019715</v>
          </cell>
          <cell r="I65">
            <v>197310.01802480113</v>
          </cell>
        </row>
        <row r="66">
          <cell r="E66">
            <v>80465.34849497068</v>
          </cell>
          <cell r="F66">
            <v>95364.01190003645</v>
          </cell>
          <cell r="G66">
            <v>106872.36750433104</v>
          </cell>
          <cell r="H66">
            <v>129860.1447493256</v>
          </cell>
          <cell r="I66">
            <v>97932.66440653546</v>
          </cell>
        </row>
        <row r="67">
          <cell r="E67">
            <v>286835.068107386</v>
          </cell>
          <cell r="F67">
            <v>348810.1220898611</v>
          </cell>
          <cell r="G67">
            <v>408278.0920834168</v>
          </cell>
          <cell r="H67">
            <v>455332.2137812614</v>
          </cell>
          <cell r="I67">
            <v>410438.9775636929</v>
          </cell>
        </row>
        <row r="68">
          <cell r="E68">
            <v>170447.09626577786</v>
          </cell>
          <cell r="F68">
            <v>203642.499636824</v>
          </cell>
          <cell r="G68">
            <v>246060.37748912224</v>
          </cell>
          <cell r="H68">
            <v>267929.1060892574</v>
          </cell>
          <cell r="I68">
            <v>222126.33909729388</v>
          </cell>
        </row>
        <row r="70">
          <cell r="E70">
            <v>91157.84</v>
          </cell>
          <cell r="F70">
            <v>133343.81</v>
          </cell>
          <cell r="G70">
            <v>128163.73999999999</v>
          </cell>
          <cell r="H70">
            <v>153248.69999999998</v>
          </cell>
          <cell r="I70">
            <v>142922.71</v>
          </cell>
        </row>
        <row r="71">
          <cell r="E71">
            <v>55475.5</v>
          </cell>
          <cell r="F71">
            <v>58466.2</v>
          </cell>
          <cell r="G71">
            <v>102530.4</v>
          </cell>
          <cell r="H71">
            <v>102722.5</v>
          </cell>
          <cell r="I71">
            <v>119342.4</v>
          </cell>
        </row>
        <row r="72">
          <cell r="E72">
            <v>50000</v>
          </cell>
          <cell r="F72">
            <v>49358</v>
          </cell>
          <cell r="G72">
            <v>85120</v>
          </cell>
          <cell r="H72">
            <v>85120</v>
          </cell>
          <cell r="I72">
            <v>85120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5475.5</v>
          </cell>
          <cell r="F74">
            <v>9108.2</v>
          </cell>
          <cell r="G74">
            <v>15027.4</v>
          </cell>
          <cell r="H74">
            <v>15219.5</v>
          </cell>
          <cell r="I74">
            <v>34222.4</v>
          </cell>
        </row>
        <row r="75">
          <cell r="E75">
            <v>0</v>
          </cell>
          <cell r="F75">
            <v>0</v>
          </cell>
          <cell r="G75">
            <v>2383</v>
          </cell>
          <cell r="H75">
            <v>2383</v>
          </cell>
        </row>
        <row r="76">
          <cell r="E76">
            <v>4410</v>
          </cell>
          <cell r="F76">
            <v>30947.5</v>
          </cell>
          <cell r="G76">
            <v>4410</v>
          </cell>
          <cell r="H76">
            <v>9810</v>
          </cell>
          <cell r="I76">
            <v>4410</v>
          </cell>
        </row>
        <row r="77">
          <cell r="E77">
            <v>17492.5</v>
          </cell>
          <cell r="F77">
            <v>20148</v>
          </cell>
          <cell r="G77">
            <v>19136.4</v>
          </cell>
          <cell r="H77">
            <v>25629.4</v>
          </cell>
          <cell r="I77">
            <v>19170.31</v>
          </cell>
        </row>
        <row r="78">
          <cell r="E78">
            <v>0</v>
          </cell>
          <cell r="F78">
            <v>4016.2</v>
          </cell>
          <cell r="G78">
            <v>0</v>
          </cell>
          <cell r="H78">
            <v>4450</v>
          </cell>
        </row>
        <row r="79">
          <cell r="E79">
            <v>13779.84</v>
          </cell>
          <cell r="F79">
            <v>19765.91</v>
          </cell>
          <cell r="G79">
            <v>2086.94</v>
          </cell>
          <cell r="H79">
            <v>10636.8</v>
          </cell>
        </row>
        <row r="81">
          <cell r="E81">
            <v>133671.9801586187</v>
          </cell>
          <cell r="F81">
            <v>116653.47849700002</v>
          </cell>
          <cell r="G81">
            <v>135802.293860519</v>
          </cell>
          <cell r="H81">
            <v>145440.37480604593</v>
          </cell>
          <cell r="I81">
            <v>156179.85</v>
          </cell>
        </row>
        <row r="83">
          <cell r="E83">
            <v>134574.26294918588</v>
          </cell>
          <cell r="F83">
            <v>194538.0677671053</v>
          </cell>
          <cell r="G83">
            <v>192026.90281510653</v>
          </cell>
          <cell r="H83">
            <v>223972.79630783424</v>
          </cell>
          <cell r="I83">
            <v>188056.19283669308</v>
          </cell>
        </row>
        <row r="84">
          <cell r="E84">
            <v>32297.82310780461</v>
          </cell>
          <cell r="F84">
            <v>46689.13626410527</v>
          </cell>
          <cell r="G84">
            <v>46086.456675625566</v>
          </cell>
          <cell r="H84">
            <v>53753.47111388022</v>
          </cell>
          <cell r="I84">
            <v>45133.48628080634</v>
          </cell>
        </row>
        <row r="85">
          <cell r="E85">
            <v>0</v>
          </cell>
          <cell r="F85">
            <v>0</v>
          </cell>
          <cell r="G85">
            <v>29.28</v>
          </cell>
          <cell r="H85">
            <v>29.28</v>
          </cell>
          <cell r="I85">
            <v>32348.579751515703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2823.9416849894096</v>
          </cell>
        </row>
        <row r="87">
          <cell r="E87">
            <v>4548.782493480235</v>
          </cell>
          <cell r="F87">
            <v>17839.676482509047</v>
          </cell>
          <cell r="G87">
            <v>5989.97533252129</v>
          </cell>
          <cell r="H87">
            <v>18462.165711932317</v>
          </cell>
          <cell r="I87">
            <v>25589.667159415658</v>
          </cell>
        </row>
        <row r="88">
          <cell r="E88">
            <v>10.443822309238392</v>
          </cell>
          <cell r="F88">
            <v>28.018254333060213</v>
          </cell>
          <cell r="G88">
            <v>907.9220358997635</v>
          </cell>
          <cell r="H88">
            <v>998.8063933308423</v>
          </cell>
          <cell r="I88">
            <v>7951.604240772331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E92">
            <v>123455.6631078046</v>
          </cell>
          <cell r="F92">
            <v>180032.94626410527</v>
          </cell>
          <cell r="G92">
            <v>174250.19667562557</v>
          </cell>
          <cell r="H92">
            <v>207002.1711138802</v>
          </cell>
          <cell r="I92">
            <v>188056.19628080633</v>
          </cell>
        </row>
        <row r="93">
          <cell r="E93">
            <v>58768.969523235384</v>
          </cell>
          <cell r="F93">
            <v>67759.24498737205</v>
          </cell>
          <cell r="G93">
            <v>91147.2741716138</v>
          </cell>
          <cell r="H93">
            <v>96897.75871487359</v>
          </cell>
          <cell r="I93">
            <v>121624.70096970597</v>
          </cell>
        </row>
        <row r="94">
          <cell r="E94">
            <v>3882.8975543942843</v>
          </cell>
          <cell r="F94">
            <v>8148.066767703268</v>
          </cell>
          <cell r="G94">
            <v>2643.8573664904097</v>
          </cell>
          <cell r="H94">
            <v>5178.614901357445</v>
          </cell>
          <cell r="I94">
            <v>4970.1376790523045</v>
          </cell>
        </row>
        <row r="95">
          <cell r="E95">
            <v>24516.295140659582</v>
          </cell>
          <cell r="F95">
            <v>57358.64189505103</v>
          </cell>
          <cell r="G95">
            <v>31656.237702505525</v>
          </cell>
          <cell r="H95">
            <v>54534.43640934427</v>
          </cell>
          <cell r="I95">
            <v>71046.83984150967</v>
          </cell>
        </row>
        <row r="96">
          <cell r="E96">
            <v>8548.90409750022</v>
          </cell>
          <cell r="F96">
            <v>17945.551086715775</v>
          </cell>
          <cell r="G96">
            <v>9643.54812781133</v>
          </cell>
          <cell r="H96">
            <v>16128.142079687837</v>
          </cell>
          <cell r="I96">
            <v>13994.82434642515</v>
          </cell>
        </row>
        <row r="98">
          <cell r="E98">
            <v>860972.1632078046</v>
          </cell>
          <cell r="F98">
            <v>1060314.5012041053</v>
          </cell>
          <cell r="G98">
            <v>1195906.7300554484</v>
          </cell>
          <cell r="H98">
            <v>1343413.7845639216</v>
          </cell>
          <cell r="I98">
            <v>1348694.0953731297</v>
          </cell>
        </row>
        <row r="101">
          <cell r="E101">
            <v>16.739376419519463</v>
          </cell>
          <cell r="F101">
            <v>20.45174583674837</v>
          </cell>
          <cell r="G101">
            <v>17.055653341654335</v>
          </cell>
          <cell r="H101">
            <v>18.215422005891032</v>
          </cell>
          <cell r="I101">
            <v>16.20283091116322</v>
          </cell>
        </row>
        <row r="102">
          <cell r="E102">
            <v>12.715363417327877</v>
          </cell>
          <cell r="F102">
            <v>15.65937296885503</v>
          </cell>
          <cell r="G102">
            <v>16.5671548572782</v>
          </cell>
          <cell r="H102">
            <v>18.493732783637824</v>
          </cell>
          <cell r="I102">
            <v>17.924586824159746</v>
          </cell>
        </row>
        <row r="104">
          <cell r="E104">
            <v>183901.4985116187</v>
          </cell>
          <cell r="F104">
            <v>248498.7</v>
          </cell>
          <cell r="G104">
            <v>365862.5</v>
          </cell>
          <cell r="H104">
            <v>365154.5</v>
          </cell>
          <cell r="I104">
            <v>275522.25</v>
          </cell>
        </row>
        <row r="106">
          <cell r="E106">
            <v>183901.4985116187</v>
          </cell>
          <cell r="F106">
            <v>170038.7</v>
          </cell>
          <cell r="G106">
            <v>233501.5</v>
          </cell>
          <cell r="H106">
            <v>261152.5</v>
          </cell>
          <cell r="I106">
            <v>275522.25</v>
          </cell>
        </row>
        <row r="107">
          <cell r="E107">
            <v>133901.4985116187</v>
          </cell>
          <cell r="F107">
            <v>120680.7</v>
          </cell>
          <cell r="G107">
            <v>144471.5</v>
          </cell>
          <cell r="H107">
            <v>154051.5</v>
          </cell>
          <cell r="I107">
            <v>156179.85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50000</v>
          </cell>
          <cell r="F109">
            <v>49358</v>
          </cell>
          <cell r="G109">
            <v>85120</v>
          </cell>
          <cell r="H109">
            <v>85120</v>
          </cell>
          <cell r="I109">
            <v>119342.4</v>
          </cell>
        </row>
        <row r="110">
          <cell r="E110">
            <v>0</v>
          </cell>
          <cell r="F110">
            <v>0</v>
          </cell>
          <cell r="G110">
            <v>3910</v>
          </cell>
          <cell r="H110">
            <v>21981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78460</v>
          </cell>
          <cell r="G113">
            <v>132361</v>
          </cell>
          <cell r="H113">
            <v>104002</v>
          </cell>
          <cell r="I113">
            <v>0</v>
          </cell>
        </row>
        <row r="114">
          <cell r="E114">
            <v>0</v>
          </cell>
          <cell r="F114">
            <v>78460</v>
          </cell>
          <cell r="G114">
            <v>132361</v>
          </cell>
          <cell r="H114">
            <v>104002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</row>
        <row r="123">
          <cell r="E123">
            <v>67711.17229999999</v>
          </cell>
          <cell r="F123">
            <v>67711.17229999999</v>
          </cell>
          <cell r="G123">
            <v>72185.40179999999</v>
          </cell>
          <cell r="H123">
            <v>72641.56999999999</v>
          </cell>
          <cell r="I123">
            <v>75242.68808</v>
          </cell>
        </row>
        <row r="124">
          <cell r="E124">
            <v>16640.086</v>
          </cell>
          <cell r="F124">
            <v>16640.086</v>
          </cell>
          <cell r="G124">
            <v>16890.8</v>
          </cell>
          <cell r="H124">
            <v>16890.8</v>
          </cell>
          <cell r="I124">
            <v>13261.815999999999</v>
          </cell>
        </row>
        <row r="125">
          <cell r="E125">
            <v>7368.226</v>
          </cell>
          <cell r="F125">
            <v>7368.226</v>
          </cell>
          <cell r="G125">
            <v>7445.3</v>
          </cell>
          <cell r="H125">
            <v>7445.3</v>
          </cell>
          <cell r="I125">
            <v>6848.322</v>
          </cell>
        </row>
        <row r="126">
          <cell r="E126">
            <v>27500.191</v>
          </cell>
          <cell r="F126">
            <v>27500.191</v>
          </cell>
          <cell r="G126">
            <v>29959.8318</v>
          </cell>
          <cell r="H126">
            <v>29980.05</v>
          </cell>
          <cell r="I126">
            <v>35849.16808</v>
          </cell>
        </row>
        <row r="127">
          <cell r="E127">
            <v>16202.6693</v>
          </cell>
          <cell r="F127">
            <v>16202.6693</v>
          </cell>
          <cell r="G127">
            <v>17889.47</v>
          </cell>
          <cell r="H127">
            <v>18325.42</v>
          </cell>
          <cell r="I127">
            <v>19283.382</v>
          </cell>
        </row>
        <row r="135">
          <cell r="D135">
            <v>1250.83</v>
          </cell>
          <cell r="E135">
            <v>23.95</v>
          </cell>
          <cell r="F135">
            <v>550.31</v>
          </cell>
          <cell r="G135">
            <v>660.055</v>
          </cell>
        </row>
        <row r="137">
          <cell r="H137">
            <v>360371.968190074</v>
          </cell>
        </row>
        <row r="138">
          <cell r="D138">
            <v>360371.968190074</v>
          </cell>
          <cell r="G138">
            <v>360371.968190074</v>
          </cell>
          <cell r="H138">
            <v>720743.936380148</v>
          </cell>
          <cell r="I138">
            <v>929.814611377631</v>
          </cell>
        </row>
        <row r="139">
          <cell r="H139">
            <v>0</v>
          </cell>
          <cell r="I139">
            <v>197.45435468391915</v>
          </cell>
        </row>
        <row r="140">
          <cell r="D140">
            <v>122475.51936856785</v>
          </cell>
          <cell r="E140">
            <v>0</v>
          </cell>
          <cell r="F140">
            <v>0</v>
          </cell>
          <cell r="G140">
            <v>-197299.76577867966</v>
          </cell>
        </row>
      </sheetData>
      <sheetData sheetId="9">
        <row r="9">
          <cell r="E9">
            <v>343</v>
          </cell>
          <cell r="F9">
            <v>343</v>
          </cell>
          <cell r="G9">
            <v>640</v>
          </cell>
          <cell r="H9">
            <v>662</v>
          </cell>
          <cell r="I9">
            <v>2172.1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343</v>
          </cell>
          <cell r="F11">
            <v>343</v>
          </cell>
          <cell r="G11">
            <v>640</v>
          </cell>
          <cell r="H11">
            <v>662</v>
          </cell>
          <cell r="I11">
            <v>2172.1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343</v>
          </cell>
          <cell r="F13">
            <v>341</v>
          </cell>
          <cell r="G13">
            <v>640</v>
          </cell>
          <cell r="H13">
            <v>647</v>
          </cell>
          <cell r="I13">
            <v>2082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</v>
          </cell>
        </row>
        <row r="16">
          <cell r="E16">
            <v>1762</v>
          </cell>
          <cell r="F16">
            <v>1713</v>
          </cell>
          <cell r="G16">
            <v>2063</v>
          </cell>
          <cell r="H16">
            <v>2120</v>
          </cell>
          <cell r="I16">
            <v>2169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377478.52574263146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10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4">
          <cell r="E54">
            <v>10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0">
        <row r="9">
          <cell r="E9">
            <v>333960.00896</v>
          </cell>
          <cell r="F9">
            <v>335831.8</v>
          </cell>
          <cell r="G9">
            <v>206389.45545</v>
          </cell>
          <cell r="H9">
            <v>206389.45545</v>
          </cell>
          <cell r="J9">
            <v>206389.45545</v>
          </cell>
        </row>
        <row r="10">
          <cell r="E10">
            <v>54771.55024</v>
          </cell>
          <cell r="F10">
            <v>54801.84</v>
          </cell>
          <cell r="G10">
            <v>51995.44904</v>
          </cell>
          <cell r="H10">
            <v>51995.44904</v>
          </cell>
          <cell r="J10">
            <v>52397.44904</v>
          </cell>
        </row>
        <row r="11">
          <cell r="E11">
            <v>2523447.87984</v>
          </cell>
          <cell r="F11">
            <v>2498160.6</v>
          </cell>
          <cell r="G11">
            <v>2401799.69567</v>
          </cell>
          <cell r="H11">
            <v>2401799.69567</v>
          </cell>
          <cell r="J11">
            <v>2454564.69567</v>
          </cell>
        </row>
        <row r="13">
          <cell r="E13">
            <v>1287240.6520348666</v>
          </cell>
          <cell r="F13">
            <v>1241469.73</v>
          </cell>
          <cell r="G13">
            <v>2208398.99129</v>
          </cell>
          <cell r="H13">
            <v>2208398.99129</v>
          </cell>
          <cell r="J13">
            <v>2384520.99129</v>
          </cell>
        </row>
        <row r="14">
          <cell r="E14">
            <v>61481.522715299994</v>
          </cell>
          <cell r="F14">
            <v>59414</v>
          </cell>
          <cell r="G14">
            <v>52461.49521</v>
          </cell>
          <cell r="H14">
            <v>52461.49521</v>
          </cell>
          <cell r="J14">
            <v>52461.49521</v>
          </cell>
        </row>
        <row r="15">
          <cell r="E15">
            <v>19501.509705984998</v>
          </cell>
          <cell r="F15">
            <v>18687.42</v>
          </cell>
          <cell r="G15">
            <v>34856.20713999999</v>
          </cell>
          <cell r="H15">
            <v>34856.20713999999</v>
          </cell>
          <cell r="J15">
            <v>72317.20713999998</v>
          </cell>
        </row>
        <row r="16">
          <cell r="E16">
            <v>21230.136130450002</v>
          </cell>
          <cell r="F16">
            <v>20638.54</v>
          </cell>
          <cell r="G16">
            <v>34910.08112</v>
          </cell>
          <cell r="H16">
            <v>34910.08112</v>
          </cell>
          <cell r="J16">
            <v>39829.08112</v>
          </cell>
        </row>
        <row r="17">
          <cell r="E17">
            <v>65900.51835274999</v>
          </cell>
          <cell r="F17">
            <v>63145.1</v>
          </cell>
          <cell r="G17">
            <v>66219.01842000001</v>
          </cell>
          <cell r="H17">
            <v>66219.01842000001</v>
          </cell>
          <cell r="J17">
            <v>73673.01842000001</v>
          </cell>
        </row>
        <row r="18">
          <cell r="E18">
            <v>69863.81208</v>
          </cell>
          <cell r="F18">
            <v>70028.19</v>
          </cell>
          <cell r="G18">
            <v>62363.40141</v>
          </cell>
          <cell r="H18">
            <v>62363.40141</v>
          </cell>
          <cell r="J18">
            <v>73415.40140999999</v>
          </cell>
        </row>
        <row r="19">
          <cell r="E19">
            <v>721.924</v>
          </cell>
          <cell r="F19">
            <v>729.3</v>
          </cell>
          <cell r="G19">
            <v>77.7567</v>
          </cell>
          <cell r="H19">
            <v>77.7567</v>
          </cell>
          <cell r="J19">
            <v>77.7567</v>
          </cell>
        </row>
        <row r="20">
          <cell r="E20">
            <v>9642.323519999998</v>
          </cell>
          <cell r="F20">
            <v>9688.3</v>
          </cell>
          <cell r="G20">
            <v>1940.5234699999999</v>
          </cell>
          <cell r="H20">
            <v>1940.5234699999999</v>
          </cell>
          <cell r="J20">
            <v>1940.5234699999999</v>
          </cell>
        </row>
        <row r="21">
          <cell r="E21">
            <v>73627.12</v>
          </cell>
          <cell r="F21">
            <v>4657.44</v>
          </cell>
          <cell r="G21">
            <v>8642.756300000001</v>
          </cell>
          <cell r="H21">
            <v>8642.76</v>
          </cell>
          <cell r="J21">
            <v>15307.76</v>
          </cell>
        </row>
        <row r="24">
          <cell r="E24">
            <v>7021.8236799999995</v>
          </cell>
          <cell r="F24">
            <v>41374</v>
          </cell>
          <cell r="G24">
            <v>0</v>
          </cell>
          <cell r="M24">
            <v>25225</v>
          </cell>
        </row>
        <row r="25">
          <cell r="E25">
            <v>28.536299999999997</v>
          </cell>
          <cell r="F25">
            <v>350</v>
          </cell>
          <cell r="G25">
            <v>4000</v>
          </cell>
          <cell r="H25">
            <v>402</v>
          </cell>
          <cell r="M25">
            <v>1980</v>
          </cell>
        </row>
        <row r="26">
          <cell r="E26">
            <v>24734.72418</v>
          </cell>
          <cell r="F26">
            <v>59981</v>
          </cell>
          <cell r="G26">
            <v>76721</v>
          </cell>
          <cell r="H26">
            <v>52765</v>
          </cell>
          <cell r="K26">
            <v>6133</v>
          </cell>
          <cell r="L26">
            <v>17648</v>
          </cell>
          <cell r="M26">
            <v>6942</v>
          </cell>
        </row>
        <row r="28">
          <cell r="E28">
            <v>49789.97022</v>
          </cell>
          <cell r="F28">
            <v>87246</v>
          </cell>
          <cell r="G28">
            <v>118684</v>
          </cell>
          <cell r="H28">
            <v>176122</v>
          </cell>
          <cell r="L28">
            <v>4000</v>
          </cell>
          <cell r="M28">
            <v>189141</v>
          </cell>
        </row>
        <row r="29">
          <cell r="E29">
            <v>294.53364</v>
          </cell>
          <cell r="F29">
            <v>3614</v>
          </cell>
          <cell r="G29">
            <v>0</v>
          </cell>
          <cell r="J29">
            <v>2428</v>
          </cell>
        </row>
        <row r="30">
          <cell r="E30">
            <v>6051</v>
          </cell>
          <cell r="F30">
            <v>5980</v>
          </cell>
          <cell r="G30">
            <v>23979</v>
          </cell>
          <cell r="H30">
            <v>37461</v>
          </cell>
          <cell r="M30">
            <v>22264</v>
          </cell>
        </row>
        <row r="31">
          <cell r="E31">
            <v>7343.09616</v>
          </cell>
          <cell r="F31">
            <v>9001</v>
          </cell>
          <cell r="G31">
            <v>5394</v>
          </cell>
          <cell r="H31">
            <v>4919</v>
          </cell>
          <cell r="J31">
            <v>1671</v>
          </cell>
          <cell r="K31">
            <v>4000</v>
          </cell>
        </row>
        <row r="32">
          <cell r="E32">
            <v>19481</v>
          </cell>
          <cell r="F32">
            <v>36419</v>
          </cell>
          <cell r="G32">
            <v>18903</v>
          </cell>
          <cell r="H32">
            <v>7454</v>
          </cell>
          <cell r="J32">
            <v>3500</v>
          </cell>
          <cell r="M32">
            <v>45864</v>
          </cell>
        </row>
        <row r="33">
          <cell r="E33">
            <v>3509.82846</v>
          </cell>
          <cell r="F33">
            <v>4419</v>
          </cell>
          <cell r="G33">
            <v>0</v>
          </cell>
          <cell r="H33">
            <v>11052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803.48736</v>
          </cell>
          <cell r="F35">
            <v>1268</v>
          </cell>
          <cell r="G35">
            <v>0</v>
          </cell>
        </row>
        <row r="36">
          <cell r="E36">
            <v>2534</v>
          </cell>
          <cell r="F36">
            <v>7539</v>
          </cell>
          <cell r="G36">
            <v>0</v>
          </cell>
          <cell r="H36">
            <v>6665</v>
          </cell>
        </row>
        <row r="39">
          <cell r="E39">
            <v>6.1315100000000005</v>
          </cell>
          <cell r="F39">
            <v>47525</v>
          </cell>
          <cell r="G39">
            <v>141.18399000000002</v>
          </cell>
          <cell r="H39">
            <v>666.873</v>
          </cell>
        </row>
        <row r="40">
          <cell r="E40">
            <v>2.33156</v>
          </cell>
          <cell r="F40">
            <v>2810</v>
          </cell>
          <cell r="G40">
            <v>571.68644</v>
          </cell>
          <cell r="H40">
            <v>154.428</v>
          </cell>
        </row>
        <row r="41">
          <cell r="E41">
            <v>14.02247</v>
          </cell>
          <cell r="F41">
            <v>4403</v>
          </cell>
          <cell r="G41">
            <v>322.88103</v>
          </cell>
          <cell r="H41">
            <v>1056.3709999999999</v>
          </cell>
        </row>
        <row r="43">
          <cell r="E43">
            <v>11.787930000000001</v>
          </cell>
          <cell r="F43">
            <v>5040</v>
          </cell>
          <cell r="G43">
            <v>271.42857</v>
          </cell>
          <cell r="H43">
            <v>1148.929</v>
          </cell>
        </row>
        <row r="44">
          <cell r="E44">
            <v>28.174300000000006</v>
          </cell>
          <cell r="F44">
            <v>4735</v>
          </cell>
          <cell r="G44">
            <v>648.7407000000001</v>
          </cell>
          <cell r="H44">
            <v>2875.09</v>
          </cell>
        </row>
        <row r="45">
          <cell r="E45">
            <v>0</v>
          </cell>
          <cell r="F45">
            <v>337.2</v>
          </cell>
          <cell r="G45">
            <v>0</v>
          </cell>
          <cell r="H45">
            <v>0</v>
          </cell>
        </row>
        <row r="46">
          <cell r="E46">
            <v>3.01147</v>
          </cell>
          <cell r="F46">
            <v>817</v>
          </cell>
          <cell r="G46">
            <v>69.34203</v>
          </cell>
          <cell r="H46">
            <v>232.801</v>
          </cell>
        </row>
        <row r="47">
          <cell r="E47">
            <v>0</v>
          </cell>
          <cell r="F47">
            <v>135.6</v>
          </cell>
          <cell r="G47">
            <v>0</v>
          </cell>
          <cell r="H47">
            <v>0</v>
          </cell>
        </row>
        <row r="48">
          <cell r="E48">
            <v>0.5289900000000001</v>
          </cell>
          <cell r="F48">
            <v>3822</v>
          </cell>
          <cell r="G48">
            <v>12.18051</v>
          </cell>
          <cell r="H48">
            <v>437.037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11.01177</v>
          </cell>
          <cell r="F50">
            <v>1099.2</v>
          </cell>
          <cell r="G50">
            <v>253.55673</v>
          </cell>
          <cell r="H50">
            <v>729.351</v>
          </cell>
        </row>
        <row r="51">
          <cell r="E51">
            <v>38748</v>
          </cell>
          <cell r="F51">
            <v>459</v>
          </cell>
          <cell r="G51">
            <v>0</v>
          </cell>
          <cell r="H51">
            <v>0</v>
          </cell>
        </row>
        <row r="54">
          <cell r="E54">
            <v>338287.05732</v>
          </cell>
          <cell r="F54">
            <v>331339.83</v>
          </cell>
          <cell r="G54">
            <v>361761.19408000004</v>
          </cell>
          <cell r="H54">
            <v>345765.662</v>
          </cell>
        </row>
        <row r="55">
          <cell r="E55">
            <v>54629.210979999996</v>
          </cell>
          <cell r="F55">
            <v>54124.1</v>
          </cell>
          <cell r="G55">
            <v>87433.06627294798</v>
          </cell>
          <cell r="H55">
            <v>57235.195</v>
          </cell>
        </row>
        <row r="56">
          <cell r="E56">
            <v>2539732.87516</v>
          </cell>
          <cell r="F56">
            <v>2524474.26</v>
          </cell>
          <cell r="G56">
            <v>2644199.59304</v>
          </cell>
          <cell r="H56">
            <v>2613625.072</v>
          </cell>
        </row>
        <row r="58">
          <cell r="E58">
            <v>1313601.1900348668</v>
          </cell>
          <cell r="F58">
            <v>1283240.23</v>
          </cell>
          <cell r="G58">
            <v>1454234.4553588799</v>
          </cell>
          <cell r="H58">
            <v>2196187.054</v>
          </cell>
        </row>
        <row r="59">
          <cell r="E59">
            <v>61287.15065529999</v>
          </cell>
          <cell r="F59">
            <v>58834</v>
          </cell>
          <cell r="G59">
            <v>64328.450192644</v>
          </cell>
          <cell r="H59">
            <v>62037.995</v>
          </cell>
        </row>
        <row r="60">
          <cell r="E60">
            <v>22527.009705984998</v>
          </cell>
          <cell r="F60">
            <v>21609.98</v>
          </cell>
          <cell r="G60">
            <v>31262.048815307997</v>
          </cell>
          <cell r="H60">
            <v>29478.22</v>
          </cell>
        </row>
        <row r="61">
          <cell r="E61">
            <v>25189.94675045</v>
          </cell>
          <cell r="F61">
            <v>24565.32</v>
          </cell>
          <cell r="G61">
            <v>35066.03434628</v>
          </cell>
          <cell r="H61">
            <v>34119.293000000005</v>
          </cell>
        </row>
        <row r="62">
          <cell r="E62">
            <v>75641.01835274999</v>
          </cell>
          <cell r="F62">
            <v>81327.48</v>
          </cell>
          <cell r="G62">
            <v>103945.07002464</v>
          </cell>
          <cell r="H62">
            <v>66503.3</v>
          </cell>
        </row>
        <row r="63">
          <cell r="E63">
            <v>71699.48484</v>
          </cell>
          <cell r="F63">
            <v>71159.36</v>
          </cell>
          <cell r="G63">
            <v>74898.03163640399</v>
          </cell>
          <cell r="H63">
            <v>73035.98</v>
          </cell>
        </row>
        <row r="64">
          <cell r="E64">
            <v>763.4115599999999</v>
          </cell>
          <cell r="F64">
            <v>770.3</v>
          </cell>
          <cell r="G64">
            <v>846.7014387919999</v>
          </cell>
          <cell r="H64">
            <v>850.41</v>
          </cell>
        </row>
        <row r="65">
          <cell r="E65">
            <v>9923.982220000002</v>
          </cell>
          <cell r="F65">
            <v>9990.46</v>
          </cell>
          <cell r="G65">
            <v>11137.3719882</v>
          </cell>
          <cell r="H65">
            <v>10906.445000000002</v>
          </cell>
        </row>
        <row r="66">
          <cell r="E66">
            <v>35512.62</v>
          </cell>
          <cell r="F66">
            <v>6233.549</v>
          </cell>
          <cell r="G66">
            <v>4570.7066559919995</v>
          </cell>
          <cell r="H66">
            <v>4445.14</v>
          </cell>
        </row>
        <row r="69">
          <cell r="E69">
            <v>4.23</v>
          </cell>
          <cell r="F69">
            <v>4.115428074767262</v>
          </cell>
          <cell r="G69">
            <v>4.280674510492517</v>
          </cell>
          <cell r="H69">
            <v>11.72</v>
          </cell>
          <cell r="I69">
            <v>1.4886457108173883</v>
          </cell>
          <cell r="J69">
            <v>0.39</v>
          </cell>
          <cell r="K69">
            <v>0.38</v>
          </cell>
          <cell r="L69">
            <v>0.37</v>
          </cell>
          <cell r="M69">
            <v>0.35</v>
          </cell>
        </row>
        <row r="70">
          <cell r="E70">
            <v>5.048443061096996</v>
          </cell>
          <cell r="F70">
            <v>6.540443061096996</v>
          </cell>
          <cell r="G70">
            <v>10.83966367367881</v>
          </cell>
          <cell r="H70">
            <v>7.65</v>
          </cell>
          <cell r="I70">
            <v>2.5232950915174066</v>
          </cell>
          <cell r="J70">
            <v>0.751293903451255</v>
          </cell>
          <cell r="K70">
            <v>0.631293903451255</v>
          </cell>
          <cell r="L70">
            <v>0.611293903451255</v>
          </cell>
          <cell r="M70">
            <v>0.531293903451255</v>
          </cell>
        </row>
        <row r="71">
          <cell r="E71">
            <v>7.92</v>
          </cell>
          <cell r="F71">
            <v>8.081618209916261</v>
          </cell>
          <cell r="G71">
            <v>7.479693161792895</v>
          </cell>
          <cell r="H71">
            <v>13.18</v>
          </cell>
          <cell r="I71">
            <v>2.52279879009678</v>
          </cell>
          <cell r="J71">
            <v>0.6141872043568575</v>
          </cell>
          <cell r="K71">
            <v>0.613187204356857</v>
          </cell>
          <cell r="L71">
            <v>0.595823204356857</v>
          </cell>
          <cell r="M71">
            <v>0.614187204356857</v>
          </cell>
        </row>
        <row r="72">
          <cell r="E72">
            <v>7.87640491152032</v>
          </cell>
          <cell r="F72">
            <v>7.876736520547315</v>
          </cell>
          <cell r="G72">
            <v>8.295807449129926</v>
          </cell>
          <cell r="H72">
            <v>7.553472728333556</v>
          </cell>
          <cell r="I72">
            <v>3.13761264545121</v>
          </cell>
          <cell r="J72">
            <v>0.807901</v>
          </cell>
          <cell r="K72">
            <v>0.8007452</v>
          </cell>
          <cell r="L72">
            <v>0.803714</v>
          </cell>
          <cell r="M72">
            <v>0.8021999</v>
          </cell>
        </row>
        <row r="73">
          <cell r="E73">
            <v>5.51</v>
          </cell>
          <cell r="F73">
            <v>5.577951070555631</v>
          </cell>
          <cell r="G73">
            <v>5.756600000000001</v>
          </cell>
          <cell r="H73">
            <v>5.596213935685911</v>
          </cell>
          <cell r="I73">
            <v>2.580577237357907</v>
          </cell>
          <cell r="J73">
            <v>0.66570858539137</v>
          </cell>
          <cell r="K73">
            <v>0.661570858539137</v>
          </cell>
          <cell r="L73">
            <v>0.637770858539137</v>
          </cell>
          <cell r="M73">
            <v>0.61670858539137</v>
          </cell>
        </row>
        <row r="74">
          <cell r="E74">
            <v>22.169348580344494</v>
          </cell>
          <cell r="F74">
            <v>27.069348580344496</v>
          </cell>
          <cell r="G74">
            <v>24.208006997083384</v>
          </cell>
          <cell r="H74">
            <v>24.4</v>
          </cell>
          <cell r="I74">
            <v>4.980156077464528</v>
          </cell>
          <cell r="J74">
            <v>1.265431315171325</v>
          </cell>
          <cell r="K74">
            <v>1.21543131517133</v>
          </cell>
          <cell r="L74">
            <v>1.2543131517133</v>
          </cell>
          <cell r="M74">
            <v>1.24543131517133</v>
          </cell>
        </row>
        <row r="75">
          <cell r="E75">
            <v>14.838093548605237</v>
          </cell>
          <cell r="F75">
            <v>11.038093548605236</v>
          </cell>
          <cell r="G75">
            <v>15.34</v>
          </cell>
          <cell r="H75">
            <v>8.5</v>
          </cell>
          <cell r="I75">
            <v>6.690939224570805</v>
          </cell>
          <cell r="J75">
            <v>1.7064378057254</v>
          </cell>
          <cell r="K75">
            <v>1.6664378057254</v>
          </cell>
          <cell r="L75">
            <v>1.6064378057254</v>
          </cell>
          <cell r="M75">
            <v>1.7064378057254</v>
          </cell>
        </row>
        <row r="76">
          <cell r="E76">
            <v>49.97657612817491</v>
          </cell>
          <cell r="F76">
            <v>48.18657612817492</v>
          </cell>
          <cell r="G76">
            <v>50.51</v>
          </cell>
          <cell r="H76">
            <v>47.12018115548476</v>
          </cell>
          <cell r="I76">
            <v>17.454230903761154</v>
          </cell>
          <cell r="J76">
            <v>4.426832395039075</v>
          </cell>
          <cell r="K76">
            <v>4.426832395039075</v>
          </cell>
          <cell r="L76">
            <v>4.42683239503908</v>
          </cell>
          <cell r="M76">
            <v>4.183239503908</v>
          </cell>
        </row>
        <row r="77">
          <cell r="E77">
            <v>9.82</v>
          </cell>
          <cell r="F77">
            <v>7.806586408431687</v>
          </cell>
          <cell r="G77">
            <v>9.816659515498706</v>
          </cell>
          <cell r="H77">
            <v>9.816659515498706</v>
          </cell>
          <cell r="I77">
            <v>7.34641044183887</v>
          </cell>
          <cell r="J77">
            <v>1.9168137206515</v>
          </cell>
          <cell r="K77">
            <v>1.9168137206515</v>
          </cell>
          <cell r="L77">
            <v>1.90168137206515</v>
          </cell>
          <cell r="M77">
            <v>1.90168137206515</v>
          </cell>
        </row>
        <row r="78">
          <cell r="E78">
            <v>18.79</v>
          </cell>
          <cell r="F78">
            <v>16.147558949392483</v>
          </cell>
          <cell r="G78">
            <v>20.038768823707755</v>
          </cell>
          <cell r="H78">
            <v>19.82</v>
          </cell>
          <cell r="I78">
            <v>4.57215583101492</v>
          </cell>
          <cell r="J78">
            <v>1.18553895775373</v>
          </cell>
          <cell r="K78">
            <v>1.14553895775373</v>
          </cell>
          <cell r="L78">
            <v>1.14553895775373</v>
          </cell>
          <cell r="M78">
            <v>1.14953895775373</v>
          </cell>
        </row>
        <row r="79">
          <cell r="E79">
            <v>23.155526992287918</v>
          </cell>
          <cell r="F79">
            <v>20.655526992287918</v>
          </cell>
          <cell r="G79">
            <v>25.39552699228792</v>
          </cell>
          <cell r="H79">
            <v>25.155526992287918</v>
          </cell>
          <cell r="I79">
            <v>2.274050480537367</v>
          </cell>
          <cell r="J79">
            <v>0.606012620134342</v>
          </cell>
          <cell r="K79">
            <v>0.586012620134342</v>
          </cell>
          <cell r="L79">
            <v>0.576012620134342</v>
          </cell>
          <cell r="M79">
            <v>0.506012620134342</v>
          </cell>
        </row>
        <row r="80">
          <cell r="E80">
            <v>16.4</v>
          </cell>
          <cell r="F80">
            <v>16.787563320473545</v>
          </cell>
          <cell r="G80">
            <v>19.815704786895267</v>
          </cell>
          <cell r="H80">
            <v>16.795704786895268</v>
          </cell>
          <cell r="I80">
            <v>2.1915791079085802</v>
          </cell>
          <cell r="J80">
            <v>0.562894776977145</v>
          </cell>
          <cell r="K80">
            <v>0.552894776977145</v>
          </cell>
          <cell r="L80">
            <v>0.542894776977145</v>
          </cell>
          <cell r="M80">
            <v>0.532894776977145</v>
          </cell>
        </row>
        <row r="81">
          <cell r="E81">
            <v>41.4793</v>
          </cell>
          <cell r="F81">
            <v>13.377419384850574</v>
          </cell>
          <cell r="G81">
            <v>67.28715442014834</v>
          </cell>
          <cell r="H81">
            <v>42.48</v>
          </cell>
          <cell r="I81">
            <v>9.51745</v>
          </cell>
          <cell r="J81">
            <v>2.5559375</v>
          </cell>
          <cell r="K81">
            <v>2.2449375</v>
          </cell>
          <cell r="L81">
            <v>2.269265</v>
          </cell>
          <cell r="M81">
            <v>2.5663</v>
          </cell>
        </row>
      </sheetData>
      <sheetData sheetId="11">
        <row r="9">
          <cell r="I9">
            <v>56647.26</v>
          </cell>
        </row>
        <row r="10">
          <cell r="I10">
            <v>25295.26</v>
          </cell>
        </row>
        <row r="11">
          <cell r="I11">
            <v>35429.43</v>
          </cell>
        </row>
        <row r="12">
          <cell r="I12">
            <v>19427.15</v>
          </cell>
        </row>
      </sheetData>
      <sheetData sheetId="12">
        <row r="8">
          <cell r="E8">
            <v>737516.2817470001</v>
          </cell>
          <cell r="F8">
            <v>880281.7234370002</v>
          </cell>
          <cell r="G8">
            <v>1033482.2333798228</v>
          </cell>
          <cell r="H8">
            <v>1136277.5791400415</v>
          </cell>
          <cell r="I8">
            <v>1411399.36</v>
          </cell>
          <cell r="J8">
            <v>1.3656735591711775</v>
          </cell>
        </row>
        <row r="9">
          <cell r="E9">
            <v>199768.76887886552</v>
          </cell>
          <cell r="F9">
            <v>232465.0898102786</v>
          </cell>
          <cell r="G9">
            <v>272271.3963029528</v>
          </cell>
          <cell r="H9">
            <v>283156.11452019715</v>
          </cell>
          <cell r="I9">
            <v>574311.9009279041</v>
          </cell>
          <cell r="J9">
            <v>2.1093361576949303</v>
          </cell>
        </row>
        <row r="10">
          <cell r="E10">
            <v>367300.4166023567</v>
          </cell>
          <cell r="F10">
            <v>444174.13398989756</v>
          </cell>
          <cell r="G10">
            <v>515150.4595877479</v>
          </cell>
          <cell r="H10">
            <v>585192.358530587</v>
          </cell>
          <cell r="I10">
            <v>583205.5476566958</v>
          </cell>
          <cell r="J10">
            <v>1.132107206355614</v>
          </cell>
        </row>
        <row r="12">
          <cell r="E12">
            <v>80465.34849497068</v>
          </cell>
          <cell r="F12">
            <v>95364.01190003645</v>
          </cell>
          <cell r="G12">
            <v>106872.36750433104</v>
          </cell>
          <cell r="H12">
            <v>129860.1447493256</v>
          </cell>
          <cell r="I12">
            <v>92422.15301033713</v>
          </cell>
          <cell r="J12">
            <v>0.8647899842453822</v>
          </cell>
        </row>
        <row r="13">
          <cell r="E13">
            <v>286835.068107386</v>
          </cell>
          <cell r="F13">
            <v>348810.1220898611</v>
          </cell>
          <cell r="G13">
            <v>408278.0920834168</v>
          </cell>
          <cell r="H13">
            <v>455332.2137812614</v>
          </cell>
          <cell r="I13">
            <v>490783.3946463587</v>
          </cell>
          <cell r="J13">
            <v>1.2020811406801737</v>
          </cell>
        </row>
        <row r="14">
          <cell r="E14">
            <v>170447.09626577786</v>
          </cell>
          <cell r="F14">
            <v>203642.499636824</v>
          </cell>
          <cell r="G14">
            <v>246060.37748912224</v>
          </cell>
          <cell r="H14">
            <v>267929.1060892574</v>
          </cell>
          <cell r="I14">
            <v>253881.9114154002</v>
          </cell>
          <cell r="J14">
            <v>1.0317870516419236</v>
          </cell>
        </row>
        <row r="15">
          <cell r="E15">
            <v>95717.06631578947</v>
          </cell>
          <cell r="F15">
            <v>151211.50473684212</v>
          </cell>
          <cell r="G15">
            <v>135090.91736842104</v>
          </cell>
          <cell r="H15">
            <v>172738.95210526313</v>
          </cell>
          <cell r="I15">
            <v>319639.7763157895</v>
          </cell>
          <cell r="J15">
            <v>2.36610856260651</v>
          </cell>
        </row>
        <row r="16">
          <cell r="E16">
            <v>58768.969523235384</v>
          </cell>
          <cell r="F16">
            <v>67759.24498737205</v>
          </cell>
          <cell r="G16">
            <v>91147.2741716138</v>
          </cell>
          <cell r="H16">
            <v>96897.75871487359</v>
          </cell>
          <cell r="I16">
            <v>287462.0252854401</v>
          </cell>
          <cell r="J16">
            <v>3.1538192216719634</v>
          </cell>
        </row>
        <row r="17">
          <cell r="E17">
            <v>28399.192695053865</v>
          </cell>
          <cell r="F17">
            <v>65506.708662754296</v>
          </cell>
          <cell r="G17">
            <v>34300.095068995935</v>
          </cell>
          <cell r="H17">
            <v>59713.05131070172</v>
          </cell>
          <cell r="I17">
            <v>21998.24445916225</v>
          </cell>
          <cell r="J17">
            <v>0.6413464573468952</v>
          </cell>
        </row>
        <row r="19">
          <cell r="E19">
            <v>3882.8975543942843</v>
          </cell>
          <cell r="F19">
            <v>8148.066767703268</v>
          </cell>
          <cell r="G19">
            <v>2643.8573664904097</v>
          </cell>
          <cell r="H19">
            <v>5178.614901357445</v>
          </cell>
          <cell r="I19">
            <v>3058.3472083616457</v>
          </cell>
          <cell r="J19">
            <v>1.1567746608136622</v>
          </cell>
        </row>
        <row r="20">
          <cell r="E20">
            <v>24516.295140659582</v>
          </cell>
          <cell r="F20">
            <v>57358.64189505103</v>
          </cell>
          <cell r="G20">
            <v>31656.237702505525</v>
          </cell>
          <cell r="H20">
            <v>54534.43640934427</v>
          </cell>
          <cell r="I20">
            <v>18939.897250800605</v>
          </cell>
          <cell r="J20">
            <v>0.5982990596921615</v>
          </cell>
        </row>
        <row r="21">
          <cell r="E21">
            <v>8548.90409750022</v>
          </cell>
          <cell r="F21">
            <v>17945.551086715775</v>
          </cell>
          <cell r="G21">
            <v>9643.54812781133</v>
          </cell>
          <cell r="H21">
            <v>16128.142079687837</v>
          </cell>
          <cell r="I21">
            <v>10179.506571187147</v>
          </cell>
          <cell r="J21">
            <v>1.0555768930970697</v>
          </cell>
        </row>
        <row r="22">
          <cell r="E22">
            <v>12.978298741969274</v>
          </cell>
          <cell r="F22">
            <v>17.177626288371304</v>
          </cell>
          <cell r="G22">
            <v>13.071431032406803</v>
          </cell>
          <cell r="H22">
            <v>15.202179051706324</v>
          </cell>
          <cell r="I22">
            <v>22.647011567001808</v>
          </cell>
          <cell r="J22">
            <v>1.7325579357650394</v>
          </cell>
        </row>
        <row r="23">
          <cell r="E23">
            <v>833233.3480627895</v>
          </cell>
          <cell r="F23">
            <v>1031493.2281738423</v>
          </cell>
          <cell r="G23">
            <v>1168573.1507482438</v>
          </cell>
          <cell r="H23">
            <v>1309016.5312453047</v>
          </cell>
          <cell r="I23">
            <v>1731039.1363157895</v>
          </cell>
          <cell r="J23">
            <v>1.48132715115643</v>
          </cell>
        </row>
        <row r="24">
          <cell r="E24">
            <v>258537.73840210092</v>
          </cell>
          <cell r="F24">
            <v>300224.33479765063</v>
          </cell>
          <cell r="G24">
            <v>363418.6704745666</v>
          </cell>
          <cell r="H24">
            <v>380053.8732350707</v>
          </cell>
          <cell r="I24">
            <v>861773.9262133441</v>
          </cell>
          <cell r="J24">
            <v>2.3712978892581535</v>
          </cell>
        </row>
        <row r="25">
          <cell r="E25">
            <v>395699.6092974106</v>
          </cell>
          <cell r="F25">
            <v>509680.84265265183</v>
          </cell>
          <cell r="G25">
            <v>549450.5546567438</v>
          </cell>
          <cell r="H25">
            <v>644905.4098412888</v>
          </cell>
          <cell r="I25">
            <v>605203.792115858</v>
          </cell>
          <cell r="J25">
            <v>1.1014708912141236</v>
          </cell>
        </row>
        <row r="27">
          <cell r="E27">
            <v>84348.24604936496</v>
          </cell>
          <cell r="F27">
            <v>103512.07866773971</v>
          </cell>
          <cell r="G27">
            <v>109516.22487082145</v>
          </cell>
          <cell r="H27">
            <v>135038.75965068303</v>
          </cell>
          <cell r="I27">
            <v>95480.50021869878</v>
          </cell>
          <cell r="J27">
            <v>0.8718388561267673</v>
          </cell>
        </row>
        <row r="28">
          <cell r="E28">
            <v>311351.36324804556</v>
          </cell>
          <cell r="F28">
            <v>406168.7639849121</v>
          </cell>
          <cell r="G28">
            <v>439934.32978592237</v>
          </cell>
          <cell r="H28">
            <v>509866.65019060567</v>
          </cell>
          <cell r="I28">
            <v>509723.2918971593</v>
          </cell>
          <cell r="J28">
            <v>1.1586349538695857</v>
          </cell>
        </row>
        <row r="29">
          <cell r="E29">
            <v>178996.0003632781</v>
          </cell>
          <cell r="F29">
            <v>221588.05072353978</v>
          </cell>
          <cell r="G29">
            <v>255703.92561693356</v>
          </cell>
          <cell r="H29">
            <v>284057.24816894525</v>
          </cell>
          <cell r="I29">
            <v>264061.41798658733</v>
          </cell>
          <cell r="J29">
            <v>1.0326842552357762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1178.834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607.0058999999999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467.75589999999994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152.212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125587.55655958847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177934.0653319699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287048.20945752406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483683.1887997624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295.43051219827584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842.3153482704561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825.5929672884711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1338.4772881094352</v>
          </cell>
          <cell r="J47">
            <v>0</v>
          </cell>
        </row>
        <row r="49">
          <cell r="E49">
            <v>258537.73840210092</v>
          </cell>
          <cell r="F49">
            <v>300224.33479765063</v>
          </cell>
          <cell r="G49">
            <v>363418.6704745666</v>
          </cell>
          <cell r="H49">
            <v>380053.8732350707</v>
          </cell>
          <cell r="I49">
            <v>492240.5786403748</v>
          </cell>
          <cell r="J49">
            <v>1.3544724545868474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201847.32295102294</v>
          </cell>
          <cell r="J52">
            <v>0</v>
          </cell>
        </row>
        <row r="53">
          <cell r="E53">
            <v>258537.73840210092</v>
          </cell>
          <cell r="F53">
            <v>300224.33479765063</v>
          </cell>
          <cell r="G53">
            <v>363418.6704745666</v>
          </cell>
          <cell r="H53">
            <v>380053.8732350707</v>
          </cell>
          <cell r="I53">
            <v>290393.2556893519</v>
          </cell>
          <cell r="J53">
            <v>0.7990598152542487</v>
          </cell>
        </row>
        <row r="59">
          <cell r="E59">
            <v>84348.24604936496</v>
          </cell>
          <cell r="F59">
            <v>103512.07866773971</v>
          </cell>
          <cell r="G59">
            <v>109516.22487082145</v>
          </cell>
          <cell r="H59">
            <v>135038.75965068303</v>
          </cell>
          <cell r="I59">
            <v>277154.37057864433</v>
          </cell>
          <cell r="J59">
            <v>2.530715160292993</v>
          </cell>
        </row>
        <row r="66">
          <cell r="E66">
            <v>654237.3476995114</v>
          </cell>
          <cell r="F66">
            <v>809905.1774503024</v>
          </cell>
          <cell r="G66">
            <v>912869.2251313104</v>
          </cell>
          <cell r="H66">
            <v>1024959.2830763594</v>
          </cell>
          <cell r="I66">
            <v>619407.2084164858</v>
          </cell>
          <cell r="J66">
            <v>0.67852786726093</v>
          </cell>
        </row>
      </sheetData>
      <sheetData sheetId="13">
        <row r="8">
          <cell r="E8">
            <v>635.46</v>
          </cell>
          <cell r="F8">
            <v>608.93</v>
          </cell>
          <cell r="G8">
            <v>742.93</v>
          </cell>
          <cell r="H8">
            <v>742.93</v>
          </cell>
          <cell r="I8">
            <v>948.121</v>
          </cell>
        </row>
        <row r="9">
          <cell r="E9">
            <v>635.46</v>
          </cell>
          <cell r="F9">
            <v>608.93</v>
          </cell>
          <cell r="G9">
            <v>742.93</v>
          </cell>
          <cell r="H9">
            <v>742.93</v>
          </cell>
          <cell r="I9">
            <v>948.121</v>
          </cell>
        </row>
        <row r="10">
          <cell r="E10">
            <v>635.46</v>
          </cell>
          <cell r="F10">
            <v>608.93</v>
          </cell>
          <cell r="G10">
            <v>742.93</v>
          </cell>
          <cell r="I10">
            <v>948.121</v>
          </cell>
        </row>
      </sheetData>
      <sheetData sheetId="16">
        <row r="56">
          <cell r="F56">
            <v>192.42970902940382</v>
          </cell>
          <cell r="G56">
            <v>168.43</v>
          </cell>
          <cell r="H56">
            <v>1.13</v>
          </cell>
        </row>
        <row r="57">
          <cell r="F57">
            <v>264.7003672334004</v>
          </cell>
          <cell r="G57">
            <v>168.43</v>
          </cell>
          <cell r="H57">
            <v>195</v>
          </cell>
        </row>
        <row r="63">
          <cell r="F63">
            <v>185.29025706338027</v>
          </cell>
          <cell r="G63">
            <v>118</v>
          </cell>
          <cell r="H63">
            <v>73.52</v>
          </cell>
        </row>
        <row r="68">
          <cell r="F68">
            <v>134.70079632058267</v>
          </cell>
          <cell r="G68">
            <v>118</v>
          </cell>
          <cell r="H68">
            <v>2.25</v>
          </cell>
        </row>
        <row r="69">
          <cell r="F69">
            <v>185.29025706338027</v>
          </cell>
          <cell r="G69">
            <v>118</v>
          </cell>
          <cell r="H69">
            <v>175.8</v>
          </cell>
        </row>
        <row r="74">
          <cell r="F74">
            <v>134.70079632058267</v>
          </cell>
          <cell r="G74">
            <v>118</v>
          </cell>
          <cell r="H74">
            <v>0.2</v>
          </cell>
        </row>
        <row r="75">
          <cell r="F75">
            <v>185.29025706338027</v>
          </cell>
          <cell r="G75">
            <v>118</v>
          </cell>
          <cell r="H75">
            <v>0.5</v>
          </cell>
        </row>
        <row r="80">
          <cell r="F80">
            <v>192.42970902940382</v>
          </cell>
          <cell r="G80">
            <v>168.43</v>
          </cell>
          <cell r="H80">
            <v>2.8</v>
          </cell>
        </row>
        <row r="81">
          <cell r="F81">
            <v>264.7003672334004</v>
          </cell>
          <cell r="G81">
            <v>168.43</v>
          </cell>
          <cell r="H81">
            <v>0.92</v>
          </cell>
        </row>
        <row r="84">
          <cell r="F84">
            <v>90.24483720148491</v>
          </cell>
          <cell r="G84">
            <v>118</v>
          </cell>
          <cell r="H84">
            <v>5.97</v>
          </cell>
        </row>
        <row r="85">
          <cell r="F85">
            <v>132.16187659364658</v>
          </cell>
          <cell r="G85">
            <v>118</v>
          </cell>
          <cell r="H85">
            <v>0.03</v>
          </cell>
        </row>
        <row r="86">
          <cell r="F86">
            <v>134.70079632058267</v>
          </cell>
          <cell r="G86">
            <v>118</v>
          </cell>
          <cell r="H86">
            <v>6.96</v>
          </cell>
        </row>
        <row r="87">
          <cell r="F87">
            <v>185.29025706338027</v>
          </cell>
          <cell r="G87">
            <v>118</v>
          </cell>
          <cell r="H87">
            <v>4.15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any@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A1" sqref="A1"/>
    </sheetView>
  </sheetViews>
  <sheetFormatPr defaultColWidth="1.1484375" defaultRowHeight="15"/>
  <cols>
    <col min="1" max="16384" width="1.1484375" style="67" customWidth="1"/>
  </cols>
  <sheetData>
    <row r="1" s="68" customFormat="1" ht="11.25">
      <c r="DS1" s="69" t="s">
        <v>80</v>
      </c>
    </row>
    <row r="2" s="68" customFormat="1" ht="11.25">
      <c r="DS2" s="69" t="s">
        <v>81</v>
      </c>
    </row>
    <row r="3" s="68" customFormat="1" ht="11.25">
      <c r="DS3" s="69" t="s">
        <v>82</v>
      </c>
    </row>
    <row r="4" s="68" customFormat="1" ht="11.25">
      <c r="DS4" s="69" t="s">
        <v>83</v>
      </c>
    </row>
    <row r="10" spans="1:123" s="70" customFormat="1" ht="18.75">
      <c r="A10" s="111" t="s">
        <v>84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</row>
    <row r="11" spans="1:123" s="70" customFormat="1" ht="18.75">
      <c r="A11" s="111" t="s">
        <v>85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</row>
    <row r="12" spans="61:82" s="70" customFormat="1" ht="18.75">
      <c r="BI12" s="73" t="s">
        <v>86</v>
      </c>
      <c r="BK12" s="112" t="s">
        <v>329</v>
      </c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D12" s="71" t="s">
        <v>20</v>
      </c>
    </row>
    <row r="13" spans="63:80" s="72" customFormat="1" ht="10.5">
      <c r="BK13" s="113" t="s">
        <v>87</v>
      </c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</row>
    <row r="16" spans="19:105" ht="15.75">
      <c r="S16" s="110" t="s">
        <v>88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</row>
    <row r="17" spans="19:105" s="72" customFormat="1" ht="10.5">
      <c r="S17" s="113" t="s">
        <v>89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9:105" ht="15.75">
      <c r="S18" s="110" t="s">
        <v>90</v>
      </c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X24" sqref="X24:BR24"/>
    </sheetView>
  </sheetViews>
  <sheetFormatPr defaultColWidth="1.1484375" defaultRowHeight="15"/>
  <cols>
    <col min="1" max="16384" width="1.1484375" style="67" customWidth="1"/>
  </cols>
  <sheetData>
    <row r="1" spans="123:124" s="68" customFormat="1" ht="11.25">
      <c r="DS1" s="69" t="s">
        <v>91</v>
      </c>
      <c r="DT1" s="69"/>
    </row>
    <row r="2" spans="123:124" s="68" customFormat="1" ht="11.25">
      <c r="DS2" s="69" t="s">
        <v>92</v>
      </c>
      <c r="DT2" s="69"/>
    </row>
    <row r="3" spans="123:124" s="68" customFormat="1" ht="11.25">
      <c r="DS3" s="69" t="s">
        <v>93</v>
      </c>
      <c r="DT3" s="69"/>
    </row>
    <row r="6" spans="1:123" s="75" customFormat="1" ht="18.75">
      <c r="A6" s="117" t="s">
        <v>94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</row>
    <row r="10" spans="1:123" ht="15.75">
      <c r="A10" s="76" t="s">
        <v>95</v>
      </c>
      <c r="U10" s="115" t="s">
        <v>96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</row>
    <row r="12" spans="1:123" ht="15.75">
      <c r="A12" s="76" t="s">
        <v>97</v>
      </c>
      <c r="Z12" s="115" t="s">
        <v>90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4" spans="1:123" ht="15.75">
      <c r="A14" s="76" t="s">
        <v>98</v>
      </c>
      <c r="R14" s="115" t="s">
        <v>99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</row>
    <row r="16" spans="1:123" ht="15.75">
      <c r="A16" s="76" t="s">
        <v>100</v>
      </c>
      <c r="R16" s="115" t="s">
        <v>99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</row>
    <row r="18" spans="1:123" ht="15.75">
      <c r="A18" s="76" t="s">
        <v>101</v>
      </c>
      <c r="F18" s="114" t="s">
        <v>102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</row>
    <row r="20" spans="1:123" ht="15.75">
      <c r="A20" s="76" t="s">
        <v>103</v>
      </c>
      <c r="F20" s="114" t="s">
        <v>104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</row>
    <row r="22" spans="1:123" ht="15.75">
      <c r="A22" s="76" t="s">
        <v>105</v>
      </c>
      <c r="T22" s="115" t="s">
        <v>106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4" spans="1:123" ht="15.75">
      <c r="A24" s="76" t="s">
        <v>107</v>
      </c>
      <c r="X24" s="116" t="s">
        <v>108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</row>
    <row r="26" spans="1:123" ht="15.75">
      <c r="A26" s="76" t="s">
        <v>109</v>
      </c>
      <c r="T26" s="114" t="s">
        <v>110</v>
      </c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8" spans="1:123" ht="15.75">
      <c r="A28" s="76" t="s">
        <v>111</v>
      </c>
      <c r="F28" s="114" t="s">
        <v>112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</row>
  </sheetData>
  <sheetProtection/>
  <mergeCells count="11">
    <mergeCell ref="F18:AF18"/>
    <mergeCell ref="A6:DS6"/>
    <mergeCell ref="U10:DS10"/>
    <mergeCell ref="Z12:DS12"/>
    <mergeCell ref="R14:DS14"/>
    <mergeCell ref="R16:DS16"/>
    <mergeCell ref="F20:AF20"/>
    <mergeCell ref="T22:DS22"/>
    <mergeCell ref="X24:BR24"/>
    <mergeCell ref="T26:BD26"/>
    <mergeCell ref="F28:AC28"/>
  </mergeCells>
  <hyperlinks>
    <hyperlink ref="X24" r:id="rId1" display="company@me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166"/>
  <sheetViews>
    <sheetView zoomScalePageLayoutView="0" workbookViewId="0" topLeftCell="A131">
      <selection activeCell="FW155" sqref="FW155"/>
    </sheetView>
  </sheetViews>
  <sheetFormatPr defaultColWidth="1.1484375" defaultRowHeight="15"/>
  <cols>
    <col min="1" max="136" width="1.1484375" style="93" customWidth="1"/>
    <col min="137" max="137" width="1.28515625" style="93" customWidth="1"/>
    <col min="138" max="138" width="1.8515625" style="93" customWidth="1"/>
    <col min="139" max="16384" width="1.1484375" style="93" customWidth="1"/>
  </cols>
  <sheetData>
    <row r="1" spans="123:124" s="90" customFormat="1" ht="11.25">
      <c r="DS1" s="91" t="s">
        <v>113</v>
      </c>
      <c r="DT1" s="91"/>
    </row>
    <row r="2" spans="123:124" s="90" customFormat="1" ht="11.25">
      <c r="DS2" s="91" t="s">
        <v>92</v>
      </c>
      <c r="DT2" s="91"/>
    </row>
    <row r="3" spans="123:124" s="90" customFormat="1" ht="11.25">
      <c r="DS3" s="91" t="s">
        <v>93</v>
      </c>
      <c r="DT3" s="91"/>
    </row>
    <row r="5" spans="1:128" s="92" customFormat="1" ht="18.75">
      <c r="A5" s="145" t="s">
        <v>114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09"/>
      <c r="DU5" s="109"/>
      <c r="DV5" s="109"/>
      <c r="DW5" s="109"/>
      <c r="DX5" s="109"/>
    </row>
    <row r="7" spans="1:123" ht="15.75">
      <c r="A7" s="146" t="s">
        <v>115</v>
      </c>
      <c r="B7" s="147"/>
      <c r="C7" s="147"/>
      <c r="D7" s="147"/>
      <c r="E7" s="147"/>
      <c r="F7" s="147"/>
      <c r="G7" s="147"/>
      <c r="H7" s="148"/>
      <c r="I7" s="146" t="s">
        <v>116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  <c r="AP7" s="146" t="s">
        <v>117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8"/>
      <c r="BF7" s="146" t="s">
        <v>118</v>
      </c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8"/>
      <c r="CB7" s="146" t="s">
        <v>119</v>
      </c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8"/>
      <c r="CX7" s="146" t="s">
        <v>120</v>
      </c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</row>
    <row r="8" spans="1:123" ht="15.75">
      <c r="A8" s="142" t="s">
        <v>121</v>
      </c>
      <c r="B8" s="143"/>
      <c r="C8" s="143"/>
      <c r="D8" s="143"/>
      <c r="E8" s="143"/>
      <c r="F8" s="143"/>
      <c r="G8" s="143"/>
      <c r="H8" s="144"/>
      <c r="I8" s="142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4"/>
      <c r="AP8" s="142" t="s">
        <v>122</v>
      </c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4"/>
      <c r="BF8" s="142" t="s">
        <v>123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4"/>
      <c r="CB8" s="142" t="s">
        <v>124</v>
      </c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4"/>
      <c r="CX8" s="142" t="s">
        <v>125</v>
      </c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</row>
    <row r="9" spans="1:123" ht="15.75" customHeight="1">
      <c r="A9" s="139"/>
      <c r="B9" s="140"/>
      <c r="C9" s="140"/>
      <c r="D9" s="140"/>
      <c r="E9" s="140"/>
      <c r="F9" s="140"/>
      <c r="G9" s="140"/>
      <c r="H9" s="141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1"/>
      <c r="AP9" s="139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39" t="s">
        <v>126</v>
      </c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1"/>
      <c r="CB9" s="139" t="s">
        <v>127</v>
      </c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1"/>
      <c r="CX9" s="139" t="s">
        <v>128</v>
      </c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1"/>
    </row>
    <row r="10" spans="1:123" s="94" customFormat="1" ht="15.75">
      <c r="A10" s="118" t="s">
        <v>8</v>
      </c>
      <c r="B10" s="118"/>
      <c r="C10" s="118"/>
      <c r="D10" s="118"/>
      <c r="E10" s="118"/>
      <c r="F10" s="118"/>
      <c r="G10" s="118"/>
      <c r="H10" s="118"/>
      <c r="I10" s="119" t="s">
        <v>129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29">
        <f>BF13+BF84+BF101</f>
        <v>1629974.743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>
        <f>CB13+CB84+CB101</f>
        <v>1500039.121</v>
      </c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>
        <f>CX13+CX84+CX101</f>
        <v>1333501.7947102867</v>
      </c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</row>
    <row r="11" spans="1:123" s="94" customFormat="1" ht="15.75">
      <c r="A11" s="118"/>
      <c r="B11" s="118"/>
      <c r="C11" s="118"/>
      <c r="D11" s="118"/>
      <c r="E11" s="118"/>
      <c r="F11" s="118"/>
      <c r="G11" s="118"/>
      <c r="H11" s="118"/>
      <c r="I11" s="119" t="s">
        <v>130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</row>
    <row r="12" spans="1:123" s="94" customFormat="1" ht="15.75">
      <c r="A12" s="118"/>
      <c r="B12" s="118"/>
      <c r="C12" s="118"/>
      <c r="D12" s="118"/>
      <c r="E12" s="118"/>
      <c r="F12" s="118"/>
      <c r="G12" s="118"/>
      <c r="H12" s="118"/>
      <c r="I12" s="119" t="s">
        <v>131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</row>
    <row r="13" spans="1:123" s="94" customFormat="1" ht="15.75">
      <c r="A13" s="118" t="s">
        <v>132</v>
      </c>
      <c r="B13" s="118"/>
      <c r="C13" s="118"/>
      <c r="D13" s="118"/>
      <c r="E13" s="118"/>
      <c r="F13" s="118"/>
      <c r="G13" s="118"/>
      <c r="H13" s="118"/>
      <c r="I13" s="119" t="s">
        <v>133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8" t="s">
        <v>134</v>
      </c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29">
        <f>BF15+BF18</f>
        <v>364548.19800000003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>
        <f>CB15+CB18</f>
        <v>371260</v>
      </c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>
        <f>CX15+CX18</f>
        <v>372571.58400000003</v>
      </c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</row>
    <row r="14" spans="1:123" s="94" customFormat="1" ht="15.75">
      <c r="A14" s="118"/>
      <c r="B14" s="118"/>
      <c r="C14" s="118"/>
      <c r="D14" s="118"/>
      <c r="E14" s="118"/>
      <c r="F14" s="118"/>
      <c r="G14" s="118"/>
      <c r="H14" s="118"/>
      <c r="I14" s="119" t="s">
        <v>135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</row>
    <row r="15" spans="1:123" s="94" customFormat="1" ht="15.75">
      <c r="A15" s="118" t="s">
        <v>136</v>
      </c>
      <c r="B15" s="118"/>
      <c r="C15" s="118"/>
      <c r="D15" s="118"/>
      <c r="E15" s="118"/>
      <c r="F15" s="118"/>
      <c r="G15" s="118"/>
      <c r="H15" s="118"/>
      <c r="I15" s="119" t="s">
        <v>137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8" t="s">
        <v>134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29">
        <f>BF16+BF17</f>
        <v>364548.19800000003</v>
      </c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>
        <f>CB16+CB17</f>
        <v>371260</v>
      </c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>
        <f>CX16+CX17</f>
        <v>372571.58400000003</v>
      </c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</row>
    <row r="16" spans="1:123" s="94" customFormat="1" ht="15.75">
      <c r="A16" s="118"/>
      <c r="B16" s="118"/>
      <c r="C16" s="118"/>
      <c r="D16" s="118"/>
      <c r="E16" s="118"/>
      <c r="F16" s="118"/>
      <c r="G16" s="118"/>
      <c r="H16" s="118"/>
      <c r="I16" s="119" t="s">
        <v>138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8" t="s">
        <v>134</v>
      </c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29">
        <f>BF29+BF40+BF71+BF79</f>
        <v>186270.56600000002</v>
      </c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>
        <f>CB29+CB40+CB71+CB79</f>
        <v>187446.00000000003</v>
      </c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>
        <f>CX29+CX40+CX71+CX79</f>
        <v>188037.58399999997</v>
      </c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</row>
    <row r="17" spans="1:123" s="94" customFormat="1" ht="15.75">
      <c r="A17" s="118"/>
      <c r="B17" s="118"/>
      <c r="C17" s="118"/>
      <c r="D17" s="118"/>
      <c r="E17" s="118"/>
      <c r="F17" s="118"/>
      <c r="G17" s="118"/>
      <c r="H17" s="118"/>
      <c r="I17" s="119" t="s">
        <v>139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8" t="s">
        <v>134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29">
        <f>BF30+BF41+BF72+BF80</f>
        <v>178277.632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>
        <f>CB30+CB41+CB72+CB80</f>
        <v>183814</v>
      </c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>
        <f>CX30+CX41+CX72+CX80</f>
        <v>184534.00000000003</v>
      </c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</row>
    <row r="18" spans="1:123" s="94" customFormat="1" ht="15.75">
      <c r="A18" s="118" t="s">
        <v>140</v>
      </c>
      <c r="B18" s="118"/>
      <c r="C18" s="118"/>
      <c r="D18" s="118"/>
      <c r="E18" s="118"/>
      <c r="F18" s="118"/>
      <c r="G18" s="118"/>
      <c r="H18" s="118"/>
      <c r="I18" s="119" t="s">
        <v>141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8" t="s">
        <v>134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29">
        <f>BF19+BF20</f>
        <v>0</v>
      </c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</row>
    <row r="19" spans="1:123" s="94" customFormat="1" ht="15.75">
      <c r="A19" s="118"/>
      <c r="B19" s="118"/>
      <c r="C19" s="118"/>
      <c r="D19" s="118"/>
      <c r="E19" s="118"/>
      <c r="F19" s="118"/>
      <c r="G19" s="118"/>
      <c r="H19" s="118"/>
      <c r="I19" s="119" t="s">
        <v>138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8" t="s">
        <v>134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29">
        <f>BF32+BF43+BF74+BF82</f>
        <v>0</v>
      </c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>
        <f>CB32+CB43+CB74+CB82</f>
        <v>0</v>
      </c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>
        <f>CX32+CX43+CX74+CX82</f>
        <v>0</v>
      </c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</row>
    <row r="20" spans="1:123" s="94" customFormat="1" ht="15.75">
      <c r="A20" s="118"/>
      <c r="B20" s="118"/>
      <c r="C20" s="118"/>
      <c r="D20" s="118"/>
      <c r="E20" s="118"/>
      <c r="F20" s="118"/>
      <c r="G20" s="118"/>
      <c r="H20" s="118"/>
      <c r="I20" s="119" t="s">
        <v>139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8" t="s">
        <v>134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29">
        <f>BF33+BF44+BF75+BF83</f>
        <v>0</v>
      </c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>
        <f>CB33+CB44+CB75+CB83</f>
        <v>0</v>
      </c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>
        <f>CX33+CX44+CX75+CX83</f>
        <v>0</v>
      </c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</row>
    <row r="21" spans="1:123" s="94" customFormat="1" ht="15.75">
      <c r="A21" s="118"/>
      <c r="B21" s="118"/>
      <c r="C21" s="118"/>
      <c r="D21" s="118"/>
      <c r="E21" s="118"/>
      <c r="F21" s="118"/>
      <c r="G21" s="118"/>
      <c r="H21" s="118"/>
      <c r="I21" s="119" t="s">
        <v>131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</row>
    <row r="22" spans="1:123" s="94" customFormat="1" ht="15.75">
      <c r="A22" s="118" t="s">
        <v>142</v>
      </c>
      <c r="B22" s="118"/>
      <c r="C22" s="118"/>
      <c r="D22" s="118"/>
      <c r="E22" s="118"/>
      <c r="F22" s="118"/>
      <c r="G22" s="118"/>
      <c r="H22" s="118"/>
      <c r="I22" s="119" t="s">
        <v>143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8" t="s">
        <v>134</v>
      </c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29">
        <f>BF28+BF31</f>
        <v>134362.923</v>
      </c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>
        <f>CB28+CB31</f>
        <v>140547.44</v>
      </c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>
        <f>CX28+CX31</f>
        <v>137363.58885556122</v>
      </c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</row>
    <row r="23" spans="1:123" s="94" customFormat="1" ht="15.75">
      <c r="A23" s="118"/>
      <c r="B23" s="118"/>
      <c r="C23" s="118"/>
      <c r="D23" s="118"/>
      <c r="E23" s="118"/>
      <c r="F23" s="118"/>
      <c r="G23" s="118"/>
      <c r="H23" s="118"/>
      <c r="I23" s="119" t="s">
        <v>144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</row>
    <row r="24" spans="1:123" s="94" customFormat="1" ht="15.75">
      <c r="A24" s="118"/>
      <c r="B24" s="118"/>
      <c r="C24" s="118"/>
      <c r="D24" s="118"/>
      <c r="E24" s="118"/>
      <c r="F24" s="118"/>
      <c r="G24" s="118"/>
      <c r="H24" s="118"/>
      <c r="I24" s="119" t="s">
        <v>145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</row>
    <row r="25" spans="1:123" s="94" customFormat="1" ht="15.75">
      <c r="A25" s="118"/>
      <c r="B25" s="118"/>
      <c r="C25" s="118"/>
      <c r="D25" s="118"/>
      <c r="E25" s="118"/>
      <c r="F25" s="118"/>
      <c r="G25" s="118"/>
      <c r="H25" s="118"/>
      <c r="I25" s="119" t="s">
        <v>146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</row>
    <row r="26" spans="1:123" s="94" customFormat="1" ht="15.75">
      <c r="A26" s="118"/>
      <c r="B26" s="118"/>
      <c r="C26" s="118"/>
      <c r="D26" s="118"/>
      <c r="E26" s="118"/>
      <c r="F26" s="118"/>
      <c r="G26" s="118"/>
      <c r="H26" s="118"/>
      <c r="I26" s="119" t="s">
        <v>147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</row>
    <row r="27" spans="1:123" s="94" customFormat="1" ht="15.75">
      <c r="A27" s="118"/>
      <c r="B27" s="118"/>
      <c r="C27" s="118"/>
      <c r="D27" s="118"/>
      <c r="E27" s="118"/>
      <c r="F27" s="118"/>
      <c r="G27" s="118"/>
      <c r="H27" s="118"/>
      <c r="I27" s="119" t="s">
        <v>148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</row>
    <row r="28" spans="1:123" s="94" customFormat="1" ht="15.75">
      <c r="A28" s="118" t="s">
        <v>149</v>
      </c>
      <c r="B28" s="118"/>
      <c r="C28" s="118"/>
      <c r="D28" s="118"/>
      <c r="E28" s="118"/>
      <c r="F28" s="118"/>
      <c r="G28" s="118"/>
      <c r="H28" s="118"/>
      <c r="I28" s="119" t="s">
        <v>137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8" t="s">
        <v>134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29">
        <f>BF29+BF30</f>
        <v>134362.923</v>
      </c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>
        <f>CB29+CB30</f>
        <v>140547.44</v>
      </c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>
        <f>CX29+CX30</f>
        <v>137363.58885556122</v>
      </c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</row>
    <row r="29" spans="1:123" s="94" customFormat="1" ht="15.75">
      <c r="A29" s="118"/>
      <c r="B29" s="118"/>
      <c r="C29" s="118"/>
      <c r="D29" s="118"/>
      <c r="E29" s="118"/>
      <c r="F29" s="118"/>
      <c r="G29" s="118"/>
      <c r="H29" s="118"/>
      <c r="I29" s="119" t="s">
        <v>138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8" t="s">
        <v>134</v>
      </c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29">
        <f>'[18]население 2018'!$D$10*1000</f>
        <v>66957.433</v>
      </c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>
        <f>'[19]ТВ нас 2019 '!$C$9/1000</f>
        <v>70961.201</v>
      </c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>
        <f>'[20]ТВ нас 2020'!$C$9/1000</f>
        <v>67592.61112763178</v>
      </c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</row>
    <row r="30" spans="1:123" s="94" customFormat="1" ht="15.75">
      <c r="A30" s="118"/>
      <c r="B30" s="118"/>
      <c r="C30" s="118"/>
      <c r="D30" s="118"/>
      <c r="E30" s="118"/>
      <c r="F30" s="118"/>
      <c r="G30" s="118"/>
      <c r="H30" s="118"/>
      <c r="I30" s="119" t="s">
        <v>139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8" t="s">
        <v>134</v>
      </c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29">
        <f>'[18]население 2018'!$E$10*1000</f>
        <v>67405.49</v>
      </c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>
        <f>'[19]ТВ нас 2019 '!$D$9/1000</f>
        <v>69586.239</v>
      </c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>
        <f>'[20]ТВ нас 2020'!$D$9/1000</f>
        <v>69770.97772792945</v>
      </c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</row>
    <row r="31" spans="1:123" s="94" customFormat="1" ht="15.75">
      <c r="A31" s="118" t="s">
        <v>150</v>
      </c>
      <c r="B31" s="118"/>
      <c r="C31" s="118"/>
      <c r="D31" s="118"/>
      <c r="E31" s="118"/>
      <c r="F31" s="118"/>
      <c r="G31" s="118"/>
      <c r="H31" s="118"/>
      <c r="I31" s="119" t="s">
        <v>141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8" t="s">
        <v>134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29">
        <f>BF32+BF33</f>
        <v>0</v>
      </c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>
        <f>CB32+CB33</f>
        <v>0</v>
      </c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>
        <f>CX32+CX33</f>
        <v>0</v>
      </c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</row>
    <row r="32" spans="1:123" s="94" customFormat="1" ht="15.75">
      <c r="A32" s="118"/>
      <c r="B32" s="118"/>
      <c r="C32" s="118"/>
      <c r="D32" s="118"/>
      <c r="E32" s="118"/>
      <c r="F32" s="118"/>
      <c r="G32" s="118"/>
      <c r="H32" s="118"/>
      <c r="I32" s="119" t="s">
        <v>138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8" t="s">
        <v>134</v>
      </c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</row>
    <row r="33" spans="1:123" s="94" customFormat="1" ht="15.75">
      <c r="A33" s="118"/>
      <c r="B33" s="118"/>
      <c r="C33" s="118"/>
      <c r="D33" s="118"/>
      <c r="E33" s="118"/>
      <c r="F33" s="118"/>
      <c r="G33" s="118"/>
      <c r="H33" s="118"/>
      <c r="I33" s="119" t="s">
        <v>139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8" t="s">
        <v>134</v>
      </c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</row>
    <row r="34" spans="1:123" s="94" customFormat="1" ht="15.75">
      <c r="A34" s="118" t="s">
        <v>151</v>
      </c>
      <c r="B34" s="118"/>
      <c r="C34" s="118"/>
      <c r="D34" s="118"/>
      <c r="E34" s="118"/>
      <c r="F34" s="118"/>
      <c r="G34" s="118"/>
      <c r="H34" s="118"/>
      <c r="I34" s="119" t="s">
        <v>143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8" t="s">
        <v>134</v>
      </c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29">
        <f>BF39+BF42</f>
        <v>6344.754</v>
      </c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>
        <f>CB39+CB42</f>
        <v>5138.201</v>
      </c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>
        <f>CX39+CX42</f>
        <v>6486.780521670555</v>
      </c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</row>
    <row r="35" spans="1:123" s="94" customFormat="1" ht="15.75">
      <c r="A35" s="118"/>
      <c r="B35" s="118"/>
      <c r="C35" s="118"/>
      <c r="D35" s="118"/>
      <c r="E35" s="118"/>
      <c r="F35" s="118"/>
      <c r="G35" s="118"/>
      <c r="H35" s="118"/>
      <c r="I35" s="119" t="s">
        <v>144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</row>
    <row r="36" spans="1:123" s="94" customFormat="1" ht="15.75">
      <c r="A36" s="118"/>
      <c r="B36" s="118"/>
      <c r="C36" s="118"/>
      <c r="D36" s="118"/>
      <c r="E36" s="118"/>
      <c r="F36" s="118"/>
      <c r="G36" s="118"/>
      <c r="H36" s="118"/>
      <c r="I36" s="119" t="s">
        <v>152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</row>
    <row r="37" spans="1:123" s="94" customFormat="1" ht="15.75">
      <c r="A37" s="118"/>
      <c r="B37" s="118"/>
      <c r="C37" s="118"/>
      <c r="D37" s="118"/>
      <c r="E37" s="118"/>
      <c r="F37" s="118"/>
      <c r="G37" s="118"/>
      <c r="H37" s="118"/>
      <c r="I37" s="119" t="s">
        <v>153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</row>
    <row r="38" spans="1:123" s="94" customFormat="1" ht="15.75">
      <c r="A38" s="118"/>
      <c r="B38" s="118"/>
      <c r="C38" s="118"/>
      <c r="D38" s="118"/>
      <c r="E38" s="118"/>
      <c r="F38" s="118"/>
      <c r="G38" s="118"/>
      <c r="H38" s="118"/>
      <c r="I38" s="119" t="s">
        <v>154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</row>
    <row r="39" spans="1:123" s="94" customFormat="1" ht="15.75">
      <c r="A39" s="118" t="s">
        <v>155</v>
      </c>
      <c r="B39" s="118"/>
      <c r="C39" s="118"/>
      <c r="D39" s="118"/>
      <c r="E39" s="118"/>
      <c r="F39" s="118"/>
      <c r="G39" s="118"/>
      <c r="H39" s="118"/>
      <c r="I39" s="119" t="s">
        <v>137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8" t="s">
        <v>134</v>
      </c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29">
        <f>BF40+BF41</f>
        <v>6344.754</v>
      </c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>
        <f>CB40+CB41</f>
        <v>5138.201</v>
      </c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>
        <f>CX40+CX41</f>
        <v>6486.780521670555</v>
      </c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</row>
    <row r="40" spans="1:123" s="94" customFormat="1" ht="15.75">
      <c r="A40" s="118"/>
      <c r="B40" s="118"/>
      <c r="C40" s="118"/>
      <c r="D40" s="118"/>
      <c r="E40" s="118"/>
      <c r="F40" s="118"/>
      <c r="G40" s="118"/>
      <c r="H40" s="118"/>
      <c r="I40" s="119" t="s">
        <v>138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8" t="s">
        <v>134</v>
      </c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29">
        <f>'[18]население 2018'!$D$19*1000</f>
        <v>3148.832</v>
      </c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>
        <f>'[19]ТВ нас 2019 '!$C$16/1000</f>
        <v>2594.234</v>
      </c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>
        <f>'[20]ТВ нас 2020'!$C$16/1000</f>
        <v>3178.702757052276</v>
      </c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</row>
    <row r="41" spans="1:123" s="94" customFormat="1" ht="15.75">
      <c r="A41" s="118"/>
      <c r="B41" s="118"/>
      <c r="C41" s="118"/>
      <c r="D41" s="118"/>
      <c r="E41" s="118"/>
      <c r="F41" s="118"/>
      <c r="G41" s="118"/>
      <c r="H41" s="118"/>
      <c r="I41" s="119" t="s">
        <v>139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8" t="s">
        <v>134</v>
      </c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29">
        <f>'[18]население 2018'!$E$19*1000</f>
        <v>3195.922</v>
      </c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>
        <f>'[19]ТВ нас 2019 '!$D$16/1000</f>
        <v>2543.967</v>
      </c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>
        <f>'[20]ТВ нас 2020'!$D$16/1000</f>
        <v>3308.0777646182787</v>
      </c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</row>
    <row r="42" spans="1:123" s="94" customFormat="1" ht="15.75">
      <c r="A42" s="118" t="s">
        <v>156</v>
      </c>
      <c r="B42" s="118"/>
      <c r="C42" s="118"/>
      <c r="D42" s="118"/>
      <c r="E42" s="118"/>
      <c r="F42" s="118"/>
      <c r="G42" s="118"/>
      <c r="H42" s="118"/>
      <c r="I42" s="119" t="s">
        <v>141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8" t="s">
        <v>134</v>
      </c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29">
        <f>BF43+BF44</f>
        <v>0</v>
      </c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>
        <f>CB43+CB44</f>
        <v>0</v>
      </c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>
        <f>CX43+CX44</f>
        <v>0</v>
      </c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</row>
    <row r="43" spans="1:123" s="94" customFormat="1" ht="15.75">
      <c r="A43" s="118"/>
      <c r="B43" s="118"/>
      <c r="C43" s="118"/>
      <c r="D43" s="118"/>
      <c r="E43" s="118"/>
      <c r="F43" s="118"/>
      <c r="G43" s="118"/>
      <c r="H43" s="118"/>
      <c r="I43" s="119" t="s">
        <v>138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8" t="s">
        <v>134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</row>
    <row r="44" spans="1:123" s="94" customFormat="1" ht="15.75">
      <c r="A44" s="118"/>
      <c r="B44" s="118"/>
      <c r="C44" s="118"/>
      <c r="D44" s="118"/>
      <c r="E44" s="118"/>
      <c r="F44" s="118"/>
      <c r="G44" s="118"/>
      <c r="H44" s="118"/>
      <c r="I44" s="119" t="s">
        <v>139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8" t="s">
        <v>134</v>
      </c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</row>
    <row r="45" spans="1:123" s="94" customFormat="1" ht="15.75">
      <c r="A45" s="118" t="s">
        <v>157</v>
      </c>
      <c r="B45" s="118"/>
      <c r="C45" s="118"/>
      <c r="D45" s="118"/>
      <c r="E45" s="118"/>
      <c r="F45" s="118"/>
      <c r="G45" s="118"/>
      <c r="H45" s="118"/>
      <c r="I45" s="119" t="s">
        <v>143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8" t="s">
        <v>134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</row>
    <row r="46" spans="1:123" s="94" customFormat="1" ht="15.75">
      <c r="A46" s="118"/>
      <c r="B46" s="118"/>
      <c r="C46" s="118"/>
      <c r="D46" s="118"/>
      <c r="E46" s="118"/>
      <c r="F46" s="118"/>
      <c r="G46" s="118"/>
      <c r="H46" s="118"/>
      <c r="I46" s="119" t="s">
        <v>144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</row>
    <row r="47" spans="1:123" s="94" customFormat="1" ht="15.75">
      <c r="A47" s="118"/>
      <c r="B47" s="118"/>
      <c r="C47" s="118"/>
      <c r="D47" s="118"/>
      <c r="E47" s="118"/>
      <c r="F47" s="118"/>
      <c r="G47" s="118"/>
      <c r="H47" s="118"/>
      <c r="I47" s="119" t="s">
        <v>152</v>
      </c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</row>
    <row r="48" spans="1:123" s="94" customFormat="1" ht="15.75">
      <c r="A48" s="118"/>
      <c r="B48" s="118"/>
      <c r="C48" s="118"/>
      <c r="D48" s="118"/>
      <c r="E48" s="118"/>
      <c r="F48" s="118"/>
      <c r="G48" s="118"/>
      <c r="H48" s="118"/>
      <c r="I48" s="119" t="s">
        <v>158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</row>
    <row r="49" spans="1:123" s="94" customFormat="1" ht="15.75">
      <c r="A49" s="118"/>
      <c r="B49" s="118"/>
      <c r="C49" s="118"/>
      <c r="D49" s="118"/>
      <c r="E49" s="118"/>
      <c r="F49" s="118"/>
      <c r="G49" s="118"/>
      <c r="H49" s="118"/>
      <c r="I49" s="119" t="s">
        <v>159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</row>
    <row r="50" spans="1:123" s="94" customFormat="1" ht="15.75">
      <c r="A50" s="118" t="s">
        <v>160</v>
      </c>
      <c r="B50" s="118"/>
      <c r="C50" s="118"/>
      <c r="D50" s="118"/>
      <c r="E50" s="118"/>
      <c r="F50" s="118"/>
      <c r="G50" s="118"/>
      <c r="H50" s="118"/>
      <c r="I50" s="119" t="s">
        <v>137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8" t="s">
        <v>134</v>
      </c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</row>
    <row r="51" spans="1:123" s="94" customFormat="1" ht="15.75">
      <c r="A51" s="118"/>
      <c r="B51" s="118"/>
      <c r="C51" s="118"/>
      <c r="D51" s="118"/>
      <c r="E51" s="118"/>
      <c r="F51" s="118"/>
      <c r="G51" s="118"/>
      <c r="H51" s="118"/>
      <c r="I51" s="119" t="s">
        <v>138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8" t="s">
        <v>134</v>
      </c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</row>
    <row r="52" spans="1:123" s="94" customFormat="1" ht="15.75">
      <c r="A52" s="118"/>
      <c r="B52" s="118"/>
      <c r="C52" s="118"/>
      <c r="D52" s="118"/>
      <c r="E52" s="118"/>
      <c r="F52" s="118"/>
      <c r="G52" s="118"/>
      <c r="H52" s="118"/>
      <c r="I52" s="119" t="s">
        <v>139</v>
      </c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8" t="s">
        <v>134</v>
      </c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</row>
    <row r="53" spans="1:123" s="94" customFormat="1" ht="15.75">
      <c r="A53" s="118" t="s">
        <v>161</v>
      </c>
      <c r="B53" s="118"/>
      <c r="C53" s="118"/>
      <c r="D53" s="118"/>
      <c r="E53" s="118"/>
      <c r="F53" s="118"/>
      <c r="G53" s="118"/>
      <c r="H53" s="118"/>
      <c r="I53" s="119" t="s">
        <v>141</v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8" t="s">
        <v>134</v>
      </c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</row>
    <row r="54" spans="1:123" s="94" customFormat="1" ht="15.75">
      <c r="A54" s="118"/>
      <c r="B54" s="118"/>
      <c r="C54" s="118"/>
      <c r="D54" s="118"/>
      <c r="E54" s="118"/>
      <c r="F54" s="118"/>
      <c r="G54" s="118"/>
      <c r="H54" s="118"/>
      <c r="I54" s="119" t="s">
        <v>138</v>
      </c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8" t="s">
        <v>134</v>
      </c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</row>
    <row r="55" spans="1:123" s="94" customFormat="1" ht="15.75">
      <c r="A55" s="118"/>
      <c r="B55" s="118"/>
      <c r="C55" s="118"/>
      <c r="D55" s="118"/>
      <c r="E55" s="118"/>
      <c r="F55" s="118"/>
      <c r="G55" s="118"/>
      <c r="H55" s="118"/>
      <c r="I55" s="119" t="s">
        <v>139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8" t="s">
        <v>134</v>
      </c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</row>
    <row r="56" spans="1:123" s="94" customFormat="1" ht="15.75">
      <c r="A56" s="118" t="s">
        <v>162</v>
      </c>
      <c r="B56" s="118"/>
      <c r="C56" s="118"/>
      <c r="D56" s="118"/>
      <c r="E56" s="118"/>
      <c r="F56" s="118"/>
      <c r="G56" s="118"/>
      <c r="H56" s="118"/>
      <c r="I56" s="119" t="s">
        <v>143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8" t="s">
        <v>134</v>
      </c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</row>
    <row r="57" spans="1:123" s="94" customFormat="1" ht="15.75">
      <c r="A57" s="118"/>
      <c r="B57" s="118"/>
      <c r="C57" s="118"/>
      <c r="D57" s="118"/>
      <c r="E57" s="118"/>
      <c r="F57" s="118"/>
      <c r="G57" s="118"/>
      <c r="H57" s="118"/>
      <c r="I57" s="119" t="s">
        <v>144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</row>
    <row r="58" spans="1:123" s="94" customFormat="1" ht="15.75">
      <c r="A58" s="118"/>
      <c r="B58" s="118"/>
      <c r="C58" s="118"/>
      <c r="D58" s="118"/>
      <c r="E58" s="118"/>
      <c r="F58" s="118"/>
      <c r="G58" s="118"/>
      <c r="H58" s="118"/>
      <c r="I58" s="119" t="s">
        <v>152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</row>
    <row r="59" spans="1:123" s="94" customFormat="1" ht="15.75">
      <c r="A59" s="118"/>
      <c r="B59" s="118"/>
      <c r="C59" s="118"/>
      <c r="D59" s="118"/>
      <c r="E59" s="118"/>
      <c r="F59" s="118"/>
      <c r="G59" s="118"/>
      <c r="H59" s="118"/>
      <c r="I59" s="119" t="s">
        <v>146</v>
      </c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</row>
    <row r="60" spans="1:123" s="94" customFormat="1" ht="15.75">
      <c r="A60" s="118"/>
      <c r="B60" s="118"/>
      <c r="C60" s="118"/>
      <c r="D60" s="118"/>
      <c r="E60" s="118"/>
      <c r="F60" s="118"/>
      <c r="G60" s="118"/>
      <c r="H60" s="118"/>
      <c r="I60" s="119" t="s">
        <v>163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</row>
    <row r="61" spans="1:123" s="94" customFormat="1" ht="15.75">
      <c r="A61" s="118"/>
      <c r="B61" s="118"/>
      <c r="C61" s="118"/>
      <c r="D61" s="118"/>
      <c r="E61" s="118"/>
      <c r="F61" s="118"/>
      <c r="G61" s="118"/>
      <c r="H61" s="118"/>
      <c r="I61" s="119" t="s">
        <v>148</v>
      </c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</row>
    <row r="62" spans="1:123" s="94" customFormat="1" ht="15.75">
      <c r="A62" s="118" t="s">
        <v>164</v>
      </c>
      <c r="B62" s="118"/>
      <c r="C62" s="118"/>
      <c r="D62" s="118"/>
      <c r="E62" s="118"/>
      <c r="F62" s="118"/>
      <c r="G62" s="118"/>
      <c r="H62" s="118"/>
      <c r="I62" s="119" t="s">
        <v>137</v>
      </c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8" t="s">
        <v>134</v>
      </c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</row>
    <row r="63" spans="1:123" s="94" customFormat="1" ht="15.75">
      <c r="A63" s="118"/>
      <c r="B63" s="118"/>
      <c r="C63" s="118"/>
      <c r="D63" s="118"/>
      <c r="E63" s="118"/>
      <c r="F63" s="118"/>
      <c r="G63" s="118"/>
      <c r="H63" s="118"/>
      <c r="I63" s="119" t="s">
        <v>138</v>
      </c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8" t="s">
        <v>134</v>
      </c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</row>
    <row r="64" spans="1:123" s="94" customFormat="1" ht="15.75">
      <c r="A64" s="118"/>
      <c r="B64" s="118"/>
      <c r="C64" s="118"/>
      <c r="D64" s="118"/>
      <c r="E64" s="118"/>
      <c r="F64" s="118"/>
      <c r="G64" s="118"/>
      <c r="H64" s="118"/>
      <c r="I64" s="119" t="s">
        <v>139</v>
      </c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8" t="s">
        <v>134</v>
      </c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</row>
    <row r="65" spans="1:123" s="94" customFormat="1" ht="15.75">
      <c r="A65" s="118" t="s">
        <v>165</v>
      </c>
      <c r="B65" s="118"/>
      <c r="C65" s="118"/>
      <c r="D65" s="118"/>
      <c r="E65" s="118"/>
      <c r="F65" s="118"/>
      <c r="G65" s="118"/>
      <c r="H65" s="118"/>
      <c r="I65" s="119" t="s">
        <v>141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8" t="s">
        <v>134</v>
      </c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</row>
    <row r="66" spans="1:123" s="94" customFormat="1" ht="15.75">
      <c r="A66" s="118"/>
      <c r="B66" s="118"/>
      <c r="C66" s="118"/>
      <c r="D66" s="118"/>
      <c r="E66" s="118"/>
      <c r="F66" s="118"/>
      <c r="G66" s="118"/>
      <c r="H66" s="118"/>
      <c r="I66" s="119" t="s">
        <v>138</v>
      </c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8" t="s">
        <v>134</v>
      </c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</row>
    <row r="67" spans="1:123" s="94" customFormat="1" ht="15.75">
      <c r="A67" s="118"/>
      <c r="B67" s="118"/>
      <c r="C67" s="118"/>
      <c r="D67" s="118"/>
      <c r="E67" s="118"/>
      <c r="F67" s="118"/>
      <c r="G67" s="118"/>
      <c r="H67" s="118"/>
      <c r="I67" s="119" t="s">
        <v>139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8" t="s">
        <v>134</v>
      </c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</row>
    <row r="68" spans="1:123" s="94" customFormat="1" ht="15.75">
      <c r="A68" s="118" t="s">
        <v>166</v>
      </c>
      <c r="B68" s="118"/>
      <c r="C68" s="118"/>
      <c r="D68" s="118"/>
      <c r="E68" s="118"/>
      <c r="F68" s="118"/>
      <c r="G68" s="118"/>
      <c r="H68" s="118"/>
      <c r="I68" s="119" t="s">
        <v>167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8" t="s">
        <v>134</v>
      </c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29">
        <f>BF70+BF73</f>
        <v>217183.521</v>
      </c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>
        <f>CB70+CB73</f>
        <v>218095.58500000002</v>
      </c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>
        <f>CX70+CX73</f>
        <v>221922.2456832341</v>
      </c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</row>
    <row r="69" spans="1:123" s="94" customFormat="1" ht="15.75">
      <c r="A69" s="118"/>
      <c r="B69" s="118"/>
      <c r="C69" s="118"/>
      <c r="D69" s="118"/>
      <c r="E69" s="118"/>
      <c r="F69" s="118"/>
      <c r="G69" s="118"/>
      <c r="H69" s="118"/>
      <c r="I69" s="119" t="s">
        <v>168</v>
      </c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</row>
    <row r="70" spans="1:123" s="94" customFormat="1" ht="15.75">
      <c r="A70" s="118" t="s">
        <v>169</v>
      </c>
      <c r="B70" s="118"/>
      <c r="C70" s="118"/>
      <c r="D70" s="118"/>
      <c r="E70" s="118"/>
      <c r="F70" s="118"/>
      <c r="G70" s="118"/>
      <c r="H70" s="118"/>
      <c r="I70" s="119" t="s">
        <v>137</v>
      </c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8" t="s">
        <v>134</v>
      </c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29">
        <f>BF71+BF72</f>
        <v>217183.521</v>
      </c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>
        <f>CB71+CB72</f>
        <v>218095.58500000002</v>
      </c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>
        <f>CX71+CX72</f>
        <v>221922.2456832341</v>
      </c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</row>
    <row r="71" spans="1:123" s="94" customFormat="1" ht="15.75">
      <c r="A71" s="118"/>
      <c r="B71" s="118"/>
      <c r="C71" s="118"/>
      <c r="D71" s="118"/>
      <c r="E71" s="118"/>
      <c r="F71" s="118"/>
      <c r="G71" s="118"/>
      <c r="H71" s="118"/>
      <c r="I71" s="119" t="s">
        <v>138</v>
      </c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8" t="s">
        <v>134</v>
      </c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29">
        <f>'[18]население 2018'!$D$28*1000</f>
        <v>112585.30100000002</v>
      </c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>
        <f>'[19]ТВ нас 2019 '!$C$23/1000</f>
        <v>110114.596</v>
      </c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>
        <f>'[20]ТВ нас 2020'!$C$23/1000</f>
        <v>113653.31865665122</v>
      </c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</row>
    <row r="72" spans="1:123" s="94" customFormat="1" ht="15.75">
      <c r="A72" s="118"/>
      <c r="B72" s="118"/>
      <c r="C72" s="118"/>
      <c r="D72" s="118"/>
      <c r="E72" s="118"/>
      <c r="F72" s="118"/>
      <c r="G72" s="118"/>
      <c r="H72" s="118"/>
      <c r="I72" s="119" t="s">
        <v>139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8" t="s">
        <v>134</v>
      </c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29">
        <f>'[18]население 2018'!$E$28*1000</f>
        <v>104598.22</v>
      </c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>
        <f>'[19]ТВ нас 2019 '!$D$23/1000</f>
        <v>107980.989</v>
      </c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>
        <f>'[20]ТВ нас 2020'!$D$23/1000</f>
        <v>108268.92702658288</v>
      </c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</row>
    <row r="73" spans="1:123" s="94" customFormat="1" ht="15.75">
      <c r="A73" s="118" t="s">
        <v>170</v>
      </c>
      <c r="B73" s="118"/>
      <c r="C73" s="118"/>
      <c r="D73" s="118"/>
      <c r="E73" s="118"/>
      <c r="F73" s="118"/>
      <c r="G73" s="118"/>
      <c r="H73" s="118"/>
      <c r="I73" s="119" t="s">
        <v>141</v>
      </c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8" t="s">
        <v>134</v>
      </c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29">
        <f>BF74+BF75</f>
        <v>0</v>
      </c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>
        <f>CB74+CB75</f>
        <v>0</v>
      </c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>
        <f>CX74+CX75</f>
        <v>0</v>
      </c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</row>
    <row r="74" spans="1:123" s="94" customFormat="1" ht="15.75">
      <c r="A74" s="118"/>
      <c r="B74" s="118"/>
      <c r="C74" s="118"/>
      <c r="D74" s="118"/>
      <c r="E74" s="118"/>
      <c r="F74" s="118"/>
      <c r="G74" s="118"/>
      <c r="H74" s="118"/>
      <c r="I74" s="119" t="s">
        <v>138</v>
      </c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8" t="s">
        <v>134</v>
      </c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</row>
    <row r="75" spans="1:123" s="94" customFormat="1" ht="15.75">
      <c r="A75" s="118"/>
      <c r="B75" s="118"/>
      <c r="C75" s="118"/>
      <c r="D75" s="118"/>
      <c r="E75" s="118"/>
      <c r="F75" s="118"/>
      <c r="G75" s="118"/>
      <c r="H75" s="118"/>
      <c r="I75" s="119" t="s">
        <v>139</v>
      </c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8" t="s">
        <v>134</v>
      </c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</row>
    <row r="76" spans="1:123" s="94" customFormat="1" ht="15.75">
      <c r="A76" s="118" t="s">
        <v>171</v>
      </c>
      <c r="B76" s="118"/>
      <c r="C76" s="118"/>
      <c r="D76" s="118"/>
      <c r="E76" s="118"/>
      <c r="F76" s="118"/>
      <c r="G76" s="118"/>
      <c r="H76" s="118"/>
      <c r="I76" s="119" t="s">
        <v>172</v>
      </c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8" t="s">
        <v>134</v>
      </c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29">
        <f>BF78+BF81</f>
        <v>6657</v>
      </c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>
        <f>CB78+CB81</f>
        <v>7478.773999999999</v>
      </c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>
        <f>CX78+CX81</f>
        <v>6798.968939534093</v>
      </c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</row>
    <row r="77" spans="1:123" s="94" customFormat="1" ht="15.75">
      <c r="A77" s="118"/>
      <c r="B77" s="118"/>
      <c r="C77" s="118"/>
      <c r="D77" s="118"/>
      <c r="E77" s="118"/>
      <c r="F77" s="118"/>
      <c r="G77" s="118"/>
      <c r="H77" s="118"/>
      <c r="I77" s="119" t="s">
        <v>173</v>
      </c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</row>
    <row r="78" spans="1:123" s="94" customFormat="1" ht="15.75">
      <c r="A78" s="118" t="s">
        <v>174</v>
      </c>
      <c r="B78" s="118"/>
      <c r="C78" s="118"/>
      <c r="D78" s="118"/>
      <c r="E78" s="118"/>
      <c r="F78" s="118"/>
      <c r="G78" s="118"/>
      <c r="H78" s="118"/>
      <c r="I78" s="119" t="s">
        <v>137</v>
      </c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8" t="s">
        <v>134</v>
      </c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29">
        <f>BF79+BF80</f>
        <v>6657</v>
      </c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>
        <f>CB79+CB80</f>
        <v>7478.773999999999</v>
      </c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>
        <f>CX79+CX80</f>
        <v>6798.968939534093</v>
      </c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</row>
    <row r="79" spans="1:123" s="94" customFormat="1" ht="15.75">
      <c r="A79" s="118"/>
      <c r="B79" s="118"/>
      <c r="C79" s="118"/>
      <c r="D79" s="118"/>
      <c r="E79" s="118"/>
      <c r="F79" s="118"/>
      <c r="G79" s="118"/>
      <c r="H79" s="118"/>
      <c r="I79" s="119" t="s">
        <v>138</v>
      </c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8" t="s">
        <v>134</v>
      </c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29">
        <f>'[18]население 2018'!$D$37*1000</f>
        <v>3578.9999999999995</v>
      </c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>
        <f>'[19]ТВ нас 2019 '!$C$30/1000</f>
        <v>3775.969</v>
      </c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>
        <f>'[20]ТВ нас 2020'!$C$30/1000</f>
        <v>3612.951458664704</v>
      </c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</row>
    <row r="80" spans="1:123" s="94" customFormat="1" ht="15.75">
      <c r="A80" s="118"/>
      <c r="B80" s="118"/>
      <c r="C80" s="118"/>
      <c r="D80" s="118"/>
      <c r="E80" s="118"/>
      <c r="F80" s="118"/>
      <c r="G80" s="118"/>
      <c r="H80" s="118"/>
      <c r="I80" s="119" t="s">
        <v>139</v>
      </c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8" t="s">
        <v>134</v>
      </c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29">
        <f>'[18]население 2018'!$E$37*1000</f>
        <v>3078</v>
      </c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>
        <f>'[19]ТВ нас 2019 '!$D$30/1000</f>
        <v>3702.805</v>
      </c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>
        <f>'[20]ТВ нас 2020'!$D$30/1000</f>
        <v>3186.0174808693887</v>
      </c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</row>
    <row r="81" spans="1:123" s="94" customFormat="1" ht="15.75">
      <c r="A81" s="118" t="s">
        <v>175</v>
      </c>
      <c r="B81" s="118"/>
      <c r="C81" s="118"/>
      <c r="D81" s="118"/>
      <c r="E81" s="118"/>
      <c r="F81" s="118"/>
      <c r="G81" s="118"/>
      <c r="H81" s="118"/>
      <c r="I81" s="119" t="s">
        <v>141</v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8" t="s">
        <v>134</v>
      </c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29">
        <f>BF82+BF83</f>
        <v>0</v>
      </c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>
        <f>CB82+CB83</f>
        <v>0</v>
      </c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>
        <f>CX82+CX83</f>
        <v>0</v>
      </c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</row>
    <row r="82" spans="1:123" s="94" customFormat="1" ht="15.75">
      <c r="A82" s="118"/>
      <c r="B82" s="118"/>
      <c r="C82" s="118"/>
      <c r="D82" s="118"/>
      <c r="E82" s="118"/>
      <c r="F82" s="118"/>
      <c r="G82" s="118"/>
      <c r="H82" s="118"/>
      <c r="I82" s="119" t="s">
        <v>138</v>
      </c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8" t="s">
        <v>134</v>
      </c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</row>
    <row r="83" spans="1:123" s="94" customFormat="1" ht="15.75">
      <c r="A83" s="118"/>
      <c r="B83" s="118"/>
      <c r="C83" s="118"/>
      <c r="D83" s="118"/>
      <c r="E83" s="118"/>
      <c r="F83" s="118"/>
      <c r="G83" s="118"/>
      <c r="H83" s="118"/>
      <c r="I83" s="119" t="s">
        <v>139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8" t="s">
        <v>134</v>
      </c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</row>
    <row r="84" spans="1:123" s="94" customFormat="1" ht="15.75">
      <c r="A84" s="118" t="s">
        <v>176</v>
      </c>
      <c r="B84" s="118"/>
      <c r="C84" s="118"/>
      <c r="D84" s="118"/>
      <c r="E84" s="118"/>
      <c r="F84" s="118"/>
      <c r="G84" s="118"/>
      <c r="H84" s="118"/>
      <c r="I84" s="119" t="s">
        <v>177</v>
      </c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8" t="s">
        <v>134</v>
      </c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29">
        <f>BF89+BF92+BF95+BF98</f>
        <v>1012650.545</v>
      </c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>
        <f>CB89+CB92+CB95+CB98</f>
        <v>870901.4859999999</v>
      </c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>
        <f>CX89+CX92+CX95+CX98</f>
        <v>706518.0519999999</v>
      </c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</row>
    <row r="85" spans="1:123" s="94" customFormat="1" ht="15.75">
      <c r="A85" s="118"/>
      <c r="B85" s="118"/>
      <c r="C85" s="118"/>
      <c r="D85" s="118"/>
      <c r="E85" s="118"/>
      <c r="F85" s="118"/>
      <c r="G85" s="118"/>
      <c r="H85" s="118"/>
      <c r="I85" s="119" t="s">
        <v>178</v>
      </c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</row>
    <row r="86" spans="1:123" s="94" customFormat="1" ht="15.75">
      <c r="A86" s="118"/>
      <c r="B86" s="118"/>
      <c r="C86" s="118"/>
      <c r="D86" s="118"/>
      <c r="E86" s="118"/>
      <c r="F86" s="118"/>
      <c r="G86" s="118"/>
      <c r="H86" s="118"/>
      <c r="I86" s="119" t="s">
        <v>133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</row>
    <row r="87" spans="1:123" s="94" customFormat="1" ht="15.75">
      <c r="A87" s="118"/>
      <c r="B87" s="118"/>
      <c r="C87" s="118"/>
      <c r="D87" s="118"/>
      <c r="E87" s="118"/>
      <c r="F87" s="118"/>
      <c r="G87" s="118"/>
      <c r="H87" s="118"/>
      <c r="I87" s="119" t="s">
        <v>179</v>
      </c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</row>
    <row r="88" spans="1:123" s="94" customFormat="1" ht="14.25" customHeight="1">
      <c r="A88" s="118"/>
      <c r="B88" s="118"/>
      <c r="C88" s="118"/>
      <c r="D88" s="118"/>
      <c r="E88" s="118"/>
      <c r="F88" s="118"/>
      <c r="G88" s="118"/>
      <c r="H88" s="118"/>
      <c r="I88" s="119" t="s">
        <v>180</v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</row>
    <row r="89" spans="1:123" s="94" customFormat="1" ht="0.75" customHeight="1" hidden="1">
      <c r="A89" s="118"/>
      <c r="B89" s="118"/>
      <c r="C89" s="118"/>
      <c r="D89" s="118"/>
      <c r="E89" s="118"/>
      <c r="F89" s="118"/>
      <c r="G89" s="118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</row>
    <row r="90" spans="1:123" s="94" customFormat="1" ht="15.75" hidden="1">
      <c r="A90" s="118"/>
      <c r="B90" s="118"/>
      <c r="C90" s="118"/>
      <c r="D90" s="118"/>
      <c r="E90" s="118"/>
      <c r="F90" s="118"/>
      <c r="G90" s="118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36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8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</row>
    <row r="91" spans="1:123" s="94" customFormat="1" ht="15.75" hidden="1">
      <c r="A91" s="118"/>
      <c r="B91" s="118"/>
      <c r="C91" s="118"/>
      <c r="D91" s="118"/>
      <c r="E91" s="118"/>
      <c r="F91" s="118"/>
      <c r="G91" s="118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</row>
    <row r="92" spans="1:123" s="94" customFormat="1" ht="15.75">
      <c r="A92" s="118"/>
      <c r="B92" s="118"/>
      <c r="C92" s="118"/>
      <c r="D92" s="118"/>
      <c r="E92" s="118"/>
      <c r="F92" s="118"/>
      <c r="G92" s="118"/>
      <c r="H92" s="118"/>
      <c r="I92" s="119" t="s">
        <v>9</v>
      </c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8" t="s">
        <v>134</v>
      </c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35">
        <f>BF93+BF94</f>
        <v>495247.745</v>
      </c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29">
        <f>CB93+CB94</f>
        <v>596678.507</v>
      </c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35">
        <f>CX93+CX94</f>
        <v>407129.408</v>
      </c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</row>
    <row r="93" spans="1:123" s="94" customFormat="1" ht="15.75">
      <c r="A93" s="118"/>
      <c r="B93" s="118"/>
      <c r="C93" s="118"/>
      <c r="D93" s="118"/>
      <c r="E93" s="118"/>
      <c r="F93" s="118"/>
      <c r="G93" s="118"/>
      <c r="H93" s="118"/>
      <c r="I93" s="119" t="s">
        <v>138</v>
      </c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8" t="s">
        <v>134</v>
      </c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29">
        <f>('[20]Баланс ээ и эм'!$K$12+'[20]Баланс ээ и эм'!$K$13)/1000</f>
        <v>254333.098</v>
      </c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>
        <f>'[19]Баланс ээ и эм'!$T$13/1000</f>
        <v>302418.139</v>
      </c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>
        <f>'[20]Баланс ээ и эм'!$T$13/1000</f>
        <v>206392.967</v>
      </c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</row>
    <row r="94" spans="1:123" s="94" customFormat="1" ht="15.75">
      <c r="A94" s="118"/>
      <c r="B94" s="118"/>
      <c r="C94" s="118"/>
      <c r="D94" s="118"/>
      <c r="E94" s="118"/>
      <c r="F94" s="118"/>
      <c r="G94" s="118"/>
      <c r="H94" s="118"/>
      <c r="I94" s="119" t="s">
        <v>139</v>
      </c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8" t="s">
        <v>134</v>
      </c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29">
        <f>'[20]Баланс ээ и эм'!$L$13/1000</f>
        <v>240914.647</v>
      </c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>
        <f>'[19]Баланс ээ и эм'!$U$13/1000</f>
        <v>294260.368</v>
      </c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>
        <f>'[20]Баланс ээ и эм'!$U$13/1000</f>
        <v>200736.441</v>
      </c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</row>
    <row r="95" spans="1:123" s="94" customFormat="1" ht="15.75">
      <c r="A95" s="118"/>
      <c r="B95" s="118"/>
      <c r="C95" s="118"/>
      <c r="D95" s="118"/>
      <c r="E95" s="118"/>
      <c r="F95" s="118"/>
      <c r="G95" s="118"/>
      <c r="H95" s="118"/>
      <c r="I95" s="119" t="s">
        <v>10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8" t="s">
        <v>134</v>
      </c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35">
        <f>BF96+BF97</f>
        <v>405472</v>
      </c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29">
        <f>CB96+CB97</f>
        <v>206075.291</v>
      </c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35">
        <f>CX96+CX97</f>
        <v>262546.471</v>
      </c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</row>
    <row r="96" spans="1:123" s="94" customFormat="1" ht="15.75">
      <c r="A96" s="118"/>
      <c r="B96" s="118"/>
      <c r="C96" s="118"/>
      <c r="D96" s="118"/>
      <c r="E96" s="118"/>
      <c r="F96" s="118"/>
      <c r="G96" s="118"/>
      <c r="H96" s="118"/>
      <c r="I96" s="119" t="s">
        <v>138</v>
      </c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8" t="s">
        <v>134</v>
      </c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29">
        <f>'[20]Баланс ээ и эм'!$K$14/1000</f>
        <v>200362</v>
      </c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>
        <f>'[19]Баланс ээ и эм'!$T$14/1000</f>
        <v>97588.885</v>
      </c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>
        <f>'[20]Баланс ээ и эм'!$T$14/1000</f>
        <v>126091.293</v>
      </c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</row>
    <row r="97" spans="1:123" s="94" customFormat="1" ht="15.75">
      <c r="A97" s="118"/>
      <c r="B97" s="118"/>
      <c r="C97" s="118"/>
      <c r="D97" s="118"/>
      <c r="E97" s="118"/>
      <c r="F97" s="118"/>
      <c r="G97" s="118"/>
      <c r="H97" s="118"/>
      <c r="I97" s="119" t="s">
        <v>139</v>
      </c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8" t="s">
        <v>134</v>
      </c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29">
        <f>'[20]Баланс ээ и эм'!$L$14/1000</f>
        <v>205110</v>
      </c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>
        <f>'[19]Баланс ээ и эм'!$U$14/1000</f>
        <v>108486.406</v>
      </c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>
        <f>'[20]Баланс ээ и эм'!$U$14/1000</f>
        <v>136455.178</v>
      </c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</row>
    <row r="98" spans="1:123" s="94" customFormat="1" ht="15.75">
      <c r="A98" s="118"/>
      <c r="B98" s="118"/>
      <c r="C98" s="118"/>
      <c r="D98" s="118"/>
      <c r="E98" s="118"/>
      <c r="F98" s="118"/>
      <c r="G98" s="118"/>
      <c r="H98" s="118"/>
      <c r="I98" s="119" t="s">
        <v>11</v>
      </c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8" t="s">
        <v>134</v>
      </c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35">
        <f>BF99+BF100</f>
        <v>111930.8</v>
      </c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29">
        <f>CB99+CB100</f>
        <v>68147.688</v>
      </c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35">
        <f>CX99+CX100</f>
        <v>36842.172999999995</v>
      </c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</row>
    <row r="99" spans="1:123" s="94" customFormat="1" ht="15.75">
      <c r="A99" s="118"/>
      <c r="B99" s="118"/>
      <c r="C99" s="118"/>
      <c r="D99" s="118"/>
      <c r="E99" s="118"/>
      <c r="F99" s="118"/>
      <c r="G99" s="118"/>
      <c r="H99" s="118"/>
      <c r="I99" s="119" t="s">
        <v>138</v>
      </c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8" t="s">
        <v>134</v>
      </c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29">
        <f>'[20]Баланс ээ и эм'!$K$15/1000</f>
        <v>50862</v>
      </c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>
        <f>'[19]Баланс ээ и эм'!$T$15/1000</f>
        <v>33626.912</v>
      </c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>
        <f>'[20]Баланс ээ и эм'!$T$15/1000</f>
        <v>18322.286</v>
      </c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</row>
    <row r="100" spans="1:123" s="94" customFormat="1" ht="15.75">
      <c r="A100" s="118"/>
      <c r="B100" s="118"/>
      <c r="C100" s="118"/>
      <c r="D100" s="118"/>
      <c r="E100" s="118"/>
      <c r="F100" s="118"/>
      <c r="G100" s="118"/>
      <c r="H100" s="118"/>
      <c r="I100" s="119" t="s">
        <v>139</v>
      </c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8" t="s">
        <v>134</v>
      </c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29">
        <f>'[20]Баланс ээ и эм'!$L$15/1000</f>
        <v>61068.8</v>
      </c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>
        <f>'[19]Баланс ээ и эм'!$U$15/1000</f>
        <v>34520.776</v>
      </c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>
        <f>'[20]Баланс ээ и эм'!$U$15/1000</f>
        <v>18519.887</v>
      </c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</row>
    <row r="101" spans="1:123" s="94" customFormat="1" ht="15.75">
      <c r="A101" s="118" t="s">
        <v>181</v>
      </c>
      <c r="B101" s="118"/>
      <c r="C101" s="118"/>
      <c r="D101" s="118"/>
      <c r="E101" s="118"/>
      <c r="F101" s="118"/>
      <c r="G101" s="118"/>
      <c r="H101" s="118"/>
      <c r="I101" s="119" t="s">
        <v>182</v>
      </c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8" t="s">
        <v>134</v>
      </c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29">
        <f>BF105+BF106</f>
        <v>252776</v>
      </c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>
        <f>CB105+CB106</f>
        <v>257877.635</v>
      </c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>
        <f>CX105+CX106</f>
        <v>254412.15871028672</v>
      </c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</row>
    <row r="102" spans="1:123" s="94" customFormat="1" ht="15.75">
      <c r="A102" s="118"/>
      <c r="B102" s="118"/>
      <c r="C102" s="118"/>
      <c r="D102" s="118"/>
      <c r="E102" s="118"/>
      <c r="F102" s="118"/>
      <c r="G102" s="118"/>
      <c r="H102" s="118"/>
      <c r="I102" s="119" t="s">
        <v>183</v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</row>
    <row r="103" spans="1:123" s="94" customFormat="1" ht="15.75">
      <c r="A103" s="118"/>
      <c r="B103" s="118"/>
      <c r="C103" s="118"/>
      <c r="D103" s="118"/>
      <c r="E103" s="118"/>
      <c r="F103" s="118"/>
      <c r="G103" s="118"/>
      <c r="H103" s="118"/>
      <c r="I103" s="119" t="s">
        <v>184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</row>
    <row r="104" spans="1:123" s="94" customFormat="1" ht="15.75">
      <c r="A104" s="118"/>
      <c r="B104" s="118"/>
      <c r="C104" s="118"/>
      <c r="D104" s="118"/>
      <c r="E104" s="118"/>
      <c r="F104" s="118"/>
      <c r="G104" s="118"/>
      <c r="H104" s="118"/>
      <c r="I104" s="119" t="s">
        <v>185</v>
      </c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</row>
    <row r="105" spans="1:123" s="94" customFormat="1" ht="15.75">
      <c r="A105" s="118"/>
      <c r="B105" s="118"/>
      <c r="C105" s="118"/>
      <c r="D105" s="118"/>
      <c r="E105" s="118"/>
      <c r="F105" s="118"/>
      <c r="G105" s="118"/>
      <c r="H105" s="118"/>
      <c r="I105" s="119" t="s">
        <v>186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8" t="s">
        <v>134</v>
      </c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29">
        <f>'[20]Баланс ээ и эм'!$K$16/1000</f>
        <v>135028</v>
      </c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>
        <f>'[19]Баланс ээ и эм'!$T$16/1000</f>
        <v>132820.361</v>
      </c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>
        <f>'[20]Баланс ээ и эм'!$T$16/1000</f>
        <v>135085.9421710479</v>
      </c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</row>
    <row r="106" spans="1:123" s="94" customFormat="1" ht="15.75">
      <c r="A106" s="118"/>
      <c r="B106" s="118"/>
      <c r="C106" s="118"/>
      <c r="D106" s="118"/>
      <c r="E106" s="118"/>
      <c r="F106" s="118"/>
      <c r="G106" s="118"/>
      <c r="H106" s="118"/>
      <c r="I106" s="119" t="s">
        <v>187</v>
      </c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8" t="s">
        <v>134</v>
      </c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29">
        <f>'[20]Баланс ээ и эм'!$L$16/1000</f>
        <v>117748</v>
      </c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>
        <f>'[19]Баланс ээ и эм'!$U$16/1000</f>
        <v>125057.274</v>
      </c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>
        <f>'[20]Баланс ээ и эм'!$U$16/1000</f>
        <v>119326.21653923881</v>
      </c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</row>
    <row r="107" spans="1:123" s="94" customFormat="1" ht="15.75">
      <c r="A107" s="118" t="s">
        <v>12</v>
      </c>
      <c r="B107" s="118"/>
      <c r="C107" s="118"/>
      <c r="D107" s="118"/>
      <c r="E107" s="118"/>
      <c r="F107" s="118"/>
      <c r="G107" s="118"/>
      <c r="H107" s="118"/>
      <c r="I107" s="119" t="s">
        <v>188</v>
      </c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32">
        <f>BF110+BF112+BF121</f>
        <v>250.483</v>
      </c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>
        <f>CB110+CB112+CB121</f>
        <v>255.59599999999998</v>
      </c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>
        <f>CX110+CX112+CX121</f>
        <v>255.654</v>
      </c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</row>
    <row r="108" spans="1:123" s="94" customFormat="1" ht="15.75">
      <c r="A108" s="118"/>
      <c r="B108" s="118"/>
      <c r="C108" s="118"/>
      <c r="D108" s="118"/>
      <c r="E108" s="118"/>
      <c r="F108" s="118"/>
      <c r="G108" s="118"/>
      <c r="H108" s="118"/>
      <c r="I108" s="119" t="s">
        <v>189</v>
      </c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</row>
    <row r="109" spans="1:123" s="94" customFormat="1" ht="15.75">
      <c r="A109" s="118"/>
      <c r="B109" s="118"/>
      <c r="C109" s="118"/>
      <c r="D109" s="118"/>
      <c r="E109" s="118"/>
      <c r="F109" s="118"/>
      <c r="G109" s="118"/>
      <c r="H109" s="118"/>
      <c r="I109" s="119" t="s">
        <v>131</v>
      </c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</row>
    <row r="110" spans="1:123" s="94" customFormat="1" ht="15.75">
      <c r="A110" s="118" t="s">
        <v>190</v>
      </c>
      <c r="B110" s="118"/>
      <c r="C110" s="118"/>
      <c r="D110" s="118"/>
      <c r="E110" s="118"/>
      <c r="F110" s="118"/>
      <c r="G110" s="118"/>
      <c r="H110" s="118"/>
      <c r="I110" s="119" t="s">
        <v>191</v>
      </c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8" t="s">
        <v>192</v>
      </c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32">
        <f>'[21]01.01.2019'!$E$11+'[20]Кол-во точек поставки'!$D$7/1000+'[20]Кол-во точек поставки'!$D$8/1000</f>
        <v>244.156</v>
      </c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>
        <f>'[21]01.01.2019'!$F$11+'[20]Кол-во точек поставки'!$E$7/1000+'[20]Кол-во точек поставки'!$E$8/1000</f>
        <v>249.153</v>
      </c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>
        <f>'[20]Кол-во точек поставки'!$E$7/1000+'[20]Кол-во точек поставки'!$E$8/1000+0.407</f>
        <v>249.146</v>
      </c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</row>
    <row r="111" spans="1:123" s="94" customFormat="1" ht="15.75">
      <c r="A111" s="118"/>
      <c r="B111" s="118"/>
      <c r="C111" s="118"/>
      <c r="D111" s="118"/>
      <c r="E111" s="118"/>
      <c r="F111" s="118"/>
      <c r="G111" s="118"/>
      <c r="H111" s="118"/>
      <c r="I111" s="119" t="s">
        <v>193</v>
      </c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</row>
    <row r="112" spans="1:123" s="94" customFormat="1" ht="15.75">
      <c r="A112" s="118" t="s">
        <v>194</v>
      </c>
      <c r="B112" s="118"/>
      <c r="C112" s="118"/>
      <c r="D112" s="118"/>
      <c r="E112" s="118"/>
      <c r="F112" s="118"/>
      <c r="G112" s="118"/>
      <c r="H112" s="118"/>
      <c r="I112" s="119" t="s">
        <v>195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8" t="s">
        <v>192</v>
      </c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32">
        <f>BF117+BF118+BF119+BF120</f>
        <v>6.316</v>
      </c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>
        <f>CB117+CB118+CB119+CB120</f>
        <v>6.4319999999999995</v>
      </c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>
        <f>CX117+CX118+CX119+CX120</f>
        <v>6.496</v>
      </c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</row>
    <row r="113" spans="1:123" s="94" customFormat="1" ht="15.75">
      <c r="A113" s="118"/>
      <c r="B113" s="118"/>
      <c r="C113" s="118"/>
      <c r="D113" s="118"/>
      <c r="E113" s="118"/>
      <c r="F113" s="118"/>
      <c r="G113" s="118"/>
      <c r="H113" s="118"/>
      <c r="I113" s="119" t="s">
        <v>178</v>
      </c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</row>
    <row r="114" spans="1:123" s="94" customFormat="1" ht="15.75">
      <c r="A114" s="118"/>
      <c r="B114" s="118"/>
      <c r="C114" s="118"/>
      <c r="D114" s="118"/>
      <c r="E114" s="118"/>
      <c r="F114" s="118"/>
      <c r="G114" s="118"/>
      <c r="H114" s="118"/>
      <c r="I114" s="119" t="s">
        <v>133</v>
      </c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</row>
    <row r="115" spans="1:123" s="94" customFormat="1" ht="15.75">
      <c r="A115" s="118"/>
      <c r="B115" s="118"/>
      <c r="C115" s="118"/>
      <c r="D115" s="118"/>
      <c r="E115" s="118"/>
      <c r="F115" s="118"/>
      <c r="G115" s="118"/>
      <c r="H115" s="118"/>
      <c r="I115" s="119" t="s">
        <v>179</v>
      </c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</row>
    <row r="116" spans="1:123" s="94" customFormat="1" ht="15.75">
      <c r="A116" s="118"/>
      <c r="B116" s="118"/>
      <c r="C116" s="118"/>
      <c r="D116" s="118"/>
      <c r="E116" s="118"/>
      <c r="F116" s="118"/>
      <c r="G116" s="118"/>
      <c r="H116" s="118"/>
      <c r="I116" s="119" t="s">
        <v>180</v>
      </c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</row>
    <row r="117" spans="1:123" s="94" customFormat="1" ht="15.75">
      <c r="A117" s="118"/>
      <c r="B117" s="118"/>
      <c r="C117" s="118"/>
      <c r="D117" s="118"/>
      <c r="E117" s="118"/>
      <c r="F117" s="118"/>
      <c r="G117" s="118"/>
      <c r="H117" s="118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8" t="s">
        <v>192</v>
      </c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</row>
    <row r="118" spans="1:123" s="94" customFormat="1" ht="15.75">
      <c r="A118" s="118"/>
      <c r="B118" s="118"/>
      <c r="C118" s="118"/>
      <c r="D118" s="118"/>
      <c r="E118" s="118"/>
      <c r="F118" s="118"/>
      <c r="G118" s="118"/>
      <c r="H118" s="118"/>
      <c r="I118" s="119" t="s">
        <v>9</v>
      </c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8" t="s">
        <v>192</v>
      </c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33">
        <f>'[21]01.01.2019'!$E$14</f>
        <v>6.23</v>
      </c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>
        <f>'[21]01.01.2019'!$F$14</f>
        <v>6.346</v>
      </c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4">
        <f>'[21]01.01.2019'!$G$14</f>
        <v>6.42</v>
      </c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</row>
    <row r="119" spans="1:123" s="94" customFormat="1" ht="15.75">
      <c r="A119" s="118"/>
      <c r="B119" s="118"/>
      <c r="C119" s="118"/>
      <c r="D119" s="118"/>
      <c r="E119" s="118"/>
      <c r="F119" s="118"/>
      <c r="G119" s="118"/>
      <c r="H119" s="118"/>
      <c r="I119" s="119" t="s">
        <v>10</v>
      </c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8" t="s">
        <v>192</v>
      </c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33">
        <f>'[21]01.01.2019'!$E$15</f>
        <v>0.079</v>
      </c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>
        <f>'[21]01.01.2019'!$F$15</f>
        <v>0.079</v>
      </c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4">
        <f>'[21]01.01.2019'!$G$15</f>
        <v>0.07</v>
      </c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</row>
    <row r="120" spans="1:123" s="94" customFormat="1" ht="15.75">
      <c r="A120" s="118"/>
      <c r="B120" s="118"/>
      <c r="C120" s="118"/>
      <c r="D120" s="118"/>
      <c r="E120" s="118"/>
      <c r="F120" s="118"/>
      <c r="G120" s="118"/>
      <c r="H120" s="118"/>
      <c r="I120" s="119" t="s">
        <v>11</v>
      </c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8" t="s">
        <v>192</v>
      </c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33">
        <f>'[21]01.01.2019'!$E$16</f>
        <v>0.007</v>
      </c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>
        <f>'[21]01.01.2019'!$F$16</f>
        <v>0.007</v>
      </c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4">
        <f>'[21]01.01.2019'!$G$16</f>
        <v>0.006</v>
      </c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</row>
    <row r="121" spans="1:123" s="94" customFormat="1" ht="15.75">
      <c r="A121" s="118" t="s">
        <v>196</v>
      </c>
      <c r="B121" s="118"/>
      <c r="C121" s="118"/>
      <c r="D121" s="118"/>
      <c r="E121" s="118"/>
      <c r="F121" s="118"/>
      <c r="G121" s="118"/>
      <c r="H121" s="118"/>
      <c r="I121" s="119" t="s">
        <v>197</v>
      </c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8" t="s">
        <v>192</v>
      </c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32">
        <f>'[21]01.01.2019'!$E$17</f>
        <v>0.011</v>
      </c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>
        <f>'[21]01.01.2019'!$F$17</f>
        <v>0.011</v>
      </c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>
        <f>'[21]01.01.2019'!$G$17</f>
        <v>0.012</v>
      </c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</row>
    <row r="122" spans="1:123" s="94" customFormat="1" ht="15.75">
      <c r="A122" s="118"/>
      <c r="B122" s="118"/>
      <c r="C122" s="118"/>
      <c r="D122" s="118"/>
      <c r="E122" s="118"/>
      <c r="F122" s="118"/>
      <c r="G122" s="118"/>
      <c r="H122" s="118"/>
      <c r="I122" s="119" t="s">
        <v>198</v>
      </c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</row>
    <row r="123" spans="1:123" s="94" customFormat="1" ht="15.75">
      <c r="A123" s="118"/>
      <c r="B123" s="118"/>
      <c r="C123" s="118"/>
      <c r="D123" s="118"/>
      <c r="E123" s="118"/>
      <c r="F123" s="118"/>
      <c r="G123" s="118"/>
      <c r="H123" s="118"/>
      <c r="I123" s="119" t="s">
        <v>199</v>
      </c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32"/>
      <c r="DS123" s="132"/>
    </row>
    <row r="124" spans="1:123" s="94" customFormat="1" ht="15.75">
      <c r="A124" s="118"/>
      <c r="B124" s="118"/>
      <c r="C124" s="118"/>
      <c r="D124" s="118"/>
      <c r="E124" s="118"/>
      <c r="F124" s="118"/>
      <c r="G124" s="118"/>
      <c r="H124" s="118"/>
      <c r="I124" s="119" t="s">
        <v>200</v>
      </c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</row>
    <row r="125" spans="1:123" s="94" customFormat="1" ht="15.75">
      <c r="A125" s="118" t="s">
        <v>76</v>
      </c>
      <c r="B125" s="118"/>
      <c r="C125" s="118"/>
      <c r="D125" s="118"/>
      <c r="E125" s="118"/>
      <c r="F125" s="118"/>
      <c r="G125" s="118"/>
      <c r="H125" s="118"/>
      <c r="I125" s="119" t="s">
        <v>201</v>
      </c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29">
        <f>BF128+BF130+BF139</f>
        <v>268380</v>
      </c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>
        <f>CB128+CB130+CB139</f>
        <v>269598</v>
      </c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>
        <f>CX128+CX130+CX139</f>
        <v>273487</v>
      </c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</row>
    <row r="126" spans="1:123" s="94" customFormat="1" ht="15.75">
      <c r="A126" s="118"/>
      <c r="B126" s="118"/>
      <c r="C126" s="118"/>
      <c r="D126" s="118"/>
      <c r="E126" s="118"/>
      <c r="F126" s="118"/>
      <c r="G126" s="118"/>
      <c r="H126" s="118"/>
      <c r="I126" s="119" t="s">
        <v>202</v>
      </c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</row>
    <row r="127" spans="1:123" s="94" customFormat="1" ht="15.75">
      <c r="A127" s="118"/>
      <c r="B127" s="118"/>
      <c r="C127" s="118"/>
      <c r="D127" s="118"/>
      <c r="E127" s="118"/>
      <c r="F127" s="118"/>
      <c r="G127" s="118"/>
      <c r="H127" s="118"/>
      <c r="I127" s="119" t="s">
        <v>131</v>
      </c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</row>
    <row r="128" spans="1:123" s="94" customFormat="1" ht="15.75">
      <c r="A128" s="118" t="s">
        <v>13</v>
      </c>
      <c r="B128" s="118"/>
      <c r="C128" s="118"/>
      <c r="D128" s="118"/>
      <c r="E128" s="118"/>
      <c r="F128" s="118"/>
      <c r="G128" s="118"/>
      <c r="H128" s="118"/>
      <c r="I128" s="119" t="s">
        <v>203</v>
      </c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8" t="s">
        <v>204</v>
      </c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29">
        <f>'[20]Кол-во точек поставки'!$D$6</f>
        <v>245535</v>
      </c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>
        <f>'[19]Кол-во точек поставки'!$E$6</f>
        <v>247335</v>
      </c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>
        <f>'[20]Кол-во точек поставки'!$E$6</f>
        <v>250533</v>
      </c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</row>
    <row r="129" spans="1:123" s="94" customFormat="1" ht="15.75">
      <c r="A129" s="118"/>
      <c r="B129" s="118"/>
      <c r="C129" s="118"/>
      <c r="D129" s="118"/>
      <c r="E129" s="118"/>
      <c r="F129" s="118"/>
      <c r="G129" s="118"/>
      <c r="H129" s="118"/>
      <c r="I129" s="119" t="s">
        <v>193</v>
      </c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</row>
    <row r="130" spans="1:123" s="94" customFormat="1" ht="15.75">
      <c r="A130" s="118" t="s">
        <v>14</v>
      </c>
      <c r="B130" s="118"/>
      <c r="C130" s="118"/>
      <c r="D130" s="118"/>
      <c r="E130" s="118"/>
      <c r="F130" s="118"/>
      <c r="G130" s="118"/>
      <c r="H130" s="118"/>
      <c r="I130" s="119" t="s">
        <v>205</v>
      </c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8" t="s">
        <v>204</v>
      </c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29">
        <f>BF135+BF137+BF138</f>
        <v>21688</v>
      </c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>
        <f>CB135+CB137+CB138</f>
        <v>21106</v>
      </c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>
        <f>CX135+CX137+CX138</f>
        <v>21789</v>
      </c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</row>
    <row r="131" spans="1:123" s="94" customFormat="1" ht="15.75">
      <c r="A131" s="118"/>
      <c r="B131" s="118"/>
      <c r="C131" s="118"/>
      <c r="D131" s="118"/>
      <c r="E131" s="118"/>
      <c r="F131" s="118"/>
      <c r="G131" s="118"/>
      <c r="H131" s="118"/>
      <c r="I131" s="119" t="s">
        <v>178</v>
      </c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</row>
    <row r="132" spans="1:123" s="94" customFormat="1" ht="15.75">
      <c r="A132" s="118"/>
      <c r="B132" s="118"/>
      <c r="C132" s="118"/>
      <c r="D132" s="118"/>
      <c r="E132" s="118"/>
      <c r="F132" s="118"/>
      <c r="G132" s="118"/>
      <c r="H132" s="118"/>
      <c r="I132" s="119" t="s">
        <v>133</v>
      </c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</row>
    <row r="133" spans="1:123" s="94" customFormat="1" ht="15.75">
      <c r="A133" s="118"/>
      <c r="B133" s="118"/>
      <c r="C133" s="118"/>
      <c r="D133" s="118"/>
      <c r="E133" s="118"/>
      <c r="F133" s="118"/>
      <c r="G133" s="118"/>
      <c r="H133" s="118"/>
      <c r="I133" s="119" t="s">
        <v>179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</row>
    <row r="134" spans="1:123" s="94" customFormat="1" ht="15.75">
      <c r="A134" s="118"/>
      <c r="B134" s="118"/>
      <c r="C134" s="118"/>
      <c r="D134" s="118"/>
      <c r="E134" s="118"/>
      <c r="F134" s="118"/>
      <c r="G134" s="118"/>
      <c r="H134" s="118"/>
      <c r="I134" s="119" t="s">
        <v>180</v>
      </c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</row>
    <row r="135" spans="1:123" s="94" customFormat="1" ht="16.5" customHeight="1">
      <c r="A135" s="161"/>
      <c r="B135" s="162"/>
      <c r="C135" s="162"/>
      <c r="D135" s="162"/>
      <c r="E135" s="162"/>
      <c r="F135" s="162"/>
      <c r="G135" s="162"/>
      <c r="H135" s="163"/>
      <c r="I135" s="149" t="s">
        <v>9</v>
      </c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1"/>
      <c r="AP135" s="161" t="s">
        <v>204</v>
      </c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3"/>
      <c r="BF135" s="155">
        <f>'[20]Кол-во точек поставки'!$D$12</f>
        <v>21370</v>
      </c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7"/>
      <c r="CB135" s="155">
        <f>'[19]Кол-во точек поставки'!$E$12</f>
        <v>20700</v>
      </c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7"/>
      <c r="CX135" s="155">
        <f>'[20]Кол-во точек поставки'!$E$12</f>
        <v>21471</v>
      </c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7"/>
    </row>
    <row r="136" spans="1:123" s="94" customFormat="1" ht="2.25" customHeight="1" hidden="1">
      <c r="A136" s="164"/>
      <c r="B136" s="165"/>
      <c r="C136" s="165"/>
      <c r="D136" s="165"/>
      <c r="E136" s="165"/>
      <c r="F136" s="165"/>
      <c r="G136" s="165"/>
      <c r="H136" s="166"/>
      <c r="I136" s="152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4"/>
      <c r="AP136" s="164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6"/>
      <c r="BF136" s="158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60"/>
      <c r="CB136" s="158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60"/>
      <c r="CX136" s="158"/>
      <c r="CY136" s="159"/>
      <c r="CZ136" s="159"/>
      <c r="DA136" s="159"/>
      <c r="DB136" s="159"/>
      <c r="DC136" s="159"/>
      <c r="DD136" s="159"/>
      <c r="DE136" s="159"/>
      <c r="DF136" s="159"/>
      <c r="DG136" s="159"/>
      <c r="DH136" s="159"/>
      <c r="DI136" s="159"/>
      <c r="DJ136" s="159"/>
      <c r="DK136" s="159"/>
      <c r="DL136" s="159"/>
      <c r="DM136" s="159"/>
      <c r="DN136" s="159"/>
      <c r="DO136" s="159"/>
      <c r="DP136" s="159"/>
      <c r="DQ136" s="159"/>
      <c r="DR136" s="159"/>
      <c r="DS136" s="160"/>
    </row>
    <row r="137" spans="1:123" s="94" customFormat="1" ht="15.75">
      <c r="A137" s="118"/>
      <c r="B137" s="118"/>
      <c r="C137" s="118"/>
      <c r="D137" s="118"/>
      <c r="E137" s="118"/>
      <c r="F137" s="118"/>
      <c r="G137" s="118"/>
      <c r="H137" s="118"/>
      <c r="I137" s="131" t="s">
        <v>10</v>
      </c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18" t="s">
        <v>204</v>
      </c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29">
        <f>'[20]Кол-во точек поставки'!$D$13</f>
        <v>275</v>
      </c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>
        <f>'[19]Кол-во точек поставки'!$E$13</f>
        <v>374</v>
      </c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>
        <f>'[20]Кол-во точек поставки'!$E$13</f>
        <v>275</v>
      </c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</row>
    <row r="138" spans="1:123" s="94" customFormat="1" ht="15.75">
      <c r="A138" s="118"/>
      <c r="B138" s="118"/>
      <c r="C138" s="118"/>
      <c r="D138" s="118"/>
      <c r="E138" s="118"/>
      <c r="F138" s="118"/>
      <c r="G138" s="118"/>
      <c r="H138" s="118"/>
      <c r="I138" s="131" t="s">
        <v>11</v>
      </c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18" t="s">
        <v>204</v>
      </c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29">
        <f>'[20]Кол-во точек поставки'!$D$14</f>
        <v>43</v>
      </c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>
        <f>'[19]Кол-во точек поставки'!$E$14</f>
        <v>32</v>
      </c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>
        <f>'[20]Кол-во точек поставки'!$E$14</f>
        <v>43</v>
      </c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</row>
    <row r="139" spans="1:123" s="94" customFormat="1" ht="15.75">
      <c r="A139" s="118"/>
      <c r="B139" s="118"/>
      <c r="C139" s="118"/>
      <c r="D139" s="118"/>
      <c r="E139" s="118"/>
      <c r="F139" s="118"/>
      <c r="G139" s="118"/>
      <c r="H139" s="118"/>
      <c r="I139" s="119" t="s">
        <v>1</v>
      </c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8" t="s">
        <v>204</v>
      </c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29">
        <f>'[20]Кол-во точек поставки'!$D$15</f>
        <v>1157</v>
      </c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>
        <f>'[19]Кол-во точек поставки'!$E$15</f>
        <v>1157</v>
      </c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>
        <f>'[20]Кол-во точек поставки'!$E$15</f>
        <v>1165</v>
      </c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</row>
    <row r="140" spans="1:123" s="94" customFormat="1" ht="15.75">
      <c r="A140" s="118" t="s">
        <v>16</v>
      </c>
      <c r="B140" s="118"/>
      <c r="C140" s="118"/>
      <c r="D140" s="118"/>
      <c r="E140" s="118"/>
      <c r="F140" s="118"/>
      <c r="G140" s="118"/>
      <c r="H140" s="118"/>
      <c r="I140" s="119" t="s">
        <v>206</v>
      </c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8" t="s">
        <v>204</v>
      </c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29">
        <f>BF125</f>
        <v>268380</v>
      </c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>
        <f>CB125</f>
        <v>269598</v>
      </c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>
        <f>CX125</f>
        <v>273487</v>
      </c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</row>
    <row r="141" spans="1:123" s="94" customFormat="1" ht="15.75">
      <c r="A141" s="118" t="s">
        <v>34</v>
      </c>
      <c r="B141" s="118"/>
      <c r="C141" s="118"/>
      <c r="D141" s="118"/>
      <c r="E141" s="118"/>
      <c r="F141" s="118"/>
      <c r="G141" s="118"/>
      <c r="H141" s="118"/>
      <c r="I141" s="119" t="s">
        <v>207</v>
      </c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8" t="s">
        <v>208</v>
      </c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29">
        <f>'[22]смета 13.02.2019'!$K$86</f>
        <v>586035.7234780173</v>
      </c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>
        <f>'[19]Анализ'!$O$7/1000</f>
        <v>592114.5879961558</v>
      </c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>
        <f>'[20]Анализ'!$O$7/1000</f>
        <v>819641.5053334929</v>
      </c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</row>
    <row r="142" spans="1:123" s="94" customFormat="1" ht="15.75">
      <c r="A142" s="118"/>
      <c r="B142" s="118"/>
      <c r="C142" s="118"/>
      <c r="D142" s="118"/>
      <c r="E142" s="118"/>
      <c r="F142" s="118"/>
      <c r="G142" s="118"/>
      <c r="H142" s="118"/>
      <c r="I142" s="119" t="s">
        <v>209</v>
      </c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</row>
    <row r="143" spans="1:123" s="94" customFormat="1" ht="15.75">
      <c r="A143" s="118" t="s">
        <v>44</v>
      </c>
      <c r="B143" s="118"/>
      <c r="C143" s="118"/>
      <c r="D143" s="118"/>
      <c r="E143" s="118"/>
      <c r="F143" s="118"/>
      <c r="G143" s="118"/>
      <c r="H143" s="118"/>
      <c r="I143" s="119" t="s">
        <v>210</v>
      </c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</row>
    <row r="144" spans="1:123" s="94" customFormat="1" ht="15.75">
      <c r="A144" s="118"/>
      <c r="B144" s="118"/>
      <c r="C144" s="118"/>
      <c r="D144" s="118"/>
      <c r="E144" s="118"/>
      <c r="F144" s="118"/>
      <c r="G144" s="118"/>
      <c r="H144" s="118"/>
      <c r="I144" s="119" t="s">
        <v>211</v>
      </c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</row>
    <row r="145" spans="1:123" s="94" customFormat="1" ht="15.75">
      <c r="A145" s="118"/>
      <c r="B145" s="118"/>
      <c r="C145" s="118"/>
      <c r="D145" s="118"/>
      <c r="E145" s="118"/>
      <c r="F145" s="118"/>
      <c r="G145" s="118"/>
      <c r="H145" s="118"/>
      <c r="I145" s="119" t="s">
        <v>212</v>
      </c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</row>
    <row r="146" spans="1:123" s="94" customFormat="1" ht="15.75">
      <c r="A146" s="118" t="s">
        <v>46</v>
      </c>
      <c r="B146" s="118"/>
      <c r="C146" s="118"/>
      <c r="D146" s="118"/>
      <c r="E146" s="118"/>
      <c r="F146" s="118"/>
      <c r="G146" s="118"/>
      <c r="H146" s="118"/>
      <c r="I146" s="119" t="s">
        <v>213</v>
      </c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8" t="s">
        <v>214</v>
      </c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30">
        <f>'[23]2018'!$E$28</f>
        <v>378.875</v>
      </c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</row>
    <row r="147" spans="1:123" s="94" customFormat="1" ht="15.75">
      <c r="A147" s="118"/>
      <c r="B147" s="118"/>
      <c r="C147" s="118"/>
      <c r="D147" s="118"/>
      <c r="E147" s="118"/>
      <c r="F147" s="118"/>
      <c r="G147" s="118"/>
      <c r="H147" s="118"/>
      <c r="I147" s="119" t="s">
        <v>215</v>
      </c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</row>
    <row r="148" spans="1:123" s="94" customFormat="1" ht="15.75">
      <c r="A148" s="118" t="s">
        <v>48</v>
      </c>
      <c r="B148" s="118"/>
      <c r="C148" s="118"/>
      <c r="D148" s="118"/>
      <c r="E148" s="118"/>
      <c r="F148" s="118"/>
      <c r="G148" s="118"/>
      <c r="H148" s="118"/>
      <c r="I148" s="119" t="s">
        <v>216</v>
      </c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8" t="s">
        <v>208</v>
      </c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29">
        <f>'[23]2018'!$P$28/1000</f>
        <v>42.933971186627076</v>
      </c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</row>
    <row r="149" spans="1:123" s="94" customFormat="1" ht="15.75">
      <c r="A149" s="118"/>
      <c r="B149" s="118"/>
      <c r="C149" s="118"/>
      <c r="D149" s="118"/>
      <c r="E149" s="118"/>
      <c r="F149" s="118"/>
      <c r="G149" s="118"/>
      <c r="H149" s="118"/>
      <c r="I149" s="119" t="s">
        <v>217</v>
      </c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8" t="s">
        <v>218</v>
      </c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</row>
    <row r="150" spans="1:123" s="94" customFormat="1" ht="15.75">
      <c r="A150" s="118" t="s">
        <v>50</v>
      </c>
      <c r="B150" s="118"/>
      <c r="C150" s="118"/>
      <c r="D150" s="118"/>
      <c r="E150" s="118"/>
      <c r="F150" s="118"/>
      <c r="G150" s="118"/>
      <c r="H150" s="118"/>
      <c r="I150" s="119" t="s">
        <v>219</v>
      </c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29" t="s">
        <v>0</v>
      </c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 t="s">
        <v>0</v>
      </c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</row>
    <row r="151" spans="1:123" s="94" customFormat="1" ht="15.75">
      <c r="A151" s="118"/>
      <c r="B151" s="118"/>
      <c r="C151" s="118"/>
      <c r="D151" s="118"/>
      <c r="E151" s="118"/>
      <c r="F151" s="118"/>
      <c r="G151" s="118"/>
      <c r="H151" s="118"/>
      <c r="I151" s="119" t="s">
        <v>220</v>
      </c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</row>
    <row r="152" spans="1:123" s="94" customFormat="1" ht="15.75">
      <c r="A152" s="118"/>
      <c r="B152" s="118"/>
      <c r="C152" s="118"/>
      <c r="D152" s="118"/>
      <c r="E152" s="118"/>
      <c r="F152" s="118"/>
      <c r="G152" s="118"/>
      <c r="H152" s="118"/>
      <c r="I152" s="119" t="s">
        <v>221</v>
      </c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29"/>
      <c r="DR152" s="129"/>
      <c r="DS152" s="129"/>
    </row>
    <row r="153" spans="1:123" s="94" customFormat="1" ht="15.75">
      <c r="A153" s="118" t="s">
        <v>54</v>
      </c>
      <c r="B153" s="118"/>
      <c r="C153" s="118"/>
      <c r="D153" s="118"/>
      <c r="E153" s="118"/>
      <c r="F153" s="118"/>
      <c r="G153" s="118"/>
      <c r="H153" s="118"/>
      <c r="I153" s="119" t="s">
        <v>222</v>
      </c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8" t="s">
        <v>208</v>
      </c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29">
        <f>'[22]смета 13.02.2019'!$J$68</f>
        <v>50777.021590000004</v>
      </c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>
        <f>'[24]Лист  26.12.18г.'!$I$29/1000</f>
        <v>66932.51841507576</v>
      </c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>
        <f>'[20]Анализ'!$K$12/1000</f>
        <v>71622.88206477826</v>
      </c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</row>
    <row r="154" spans="1:123" s="94" customFormat="1" ht="15.75">
      <c r="A154" s="118" t="s">
        <v>223</v>
      </c>
      <c r="B154" s="118"/>
      <c r="C154" s="118"/>
      <c r="D154" s="118"/>
      <c r="E154" s="118"/>
      <c r="F154" s="118"/>
      <c r="G154" s="118"/>
      <c r="H154" s="118"/>
      <c r="I154" s="119" t="s">
        <v>224</v>
      </c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8" t="s">
        <v>208</v>
      </c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29">
        <f>'[22]смета 13.02.2019'!$J$77</f>
        <v>90797.86948</v>
      </c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>
        <f>'[24]Лист  26.12.18г.'!$I$34/1000</f>
        <v>68875.821340209</v>
      </c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>
        <f>'[20]Анализ'!$K$13/1000</f>
        <v>98288.13831759528</v>
      </c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</row>
    <row r="155" spans="1:123" s="94" customFormat="1" ht="15.75">
      <c r="A155" s="118" t="s">
        <v>68</v>
      </c>
      <c r="B155" s="118"/>
      <c r="C155" s="118"/>
      <c r="D155" s="118"/>
      <c r="E155" s="118"/>
      <c r="F155" s="118"/>
      <c r="G155" s="118"/>
      <c r="H155" s="118"/>
      <c r="I155" s="119" t="s">
        <v>225</v>
      </c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8" t="s">
        <v>208</v>
      </c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29">
        <f>'[22]смета 13.02.2019'!$J$84-BF153-BF154</f>
        <v>52743.02807608724</v>
      </c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</row>
    <row r="156" spans="1:123" s="94" customFormat="1" ht="15.75">
      <c r="A156" s="118" t="s">
        <v>69</v>
      </c>
      <c r="B156" s="118"/>
      <c r="C156" s="118"/>
      <c r="D156" s="118"/>
      <c r="E156" s="118"/>
      <c r="F156" s="118"/>
      <c r="G156" s="118"/>
      <c r="H156" s="118"/>
      <c r="I156" s="119" t="s">
        <v>226</v>
      </c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8" t="s">
        <v>208</v>
      </c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29">
        <v>43129</v>
      </c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</row>
    <row r="157" spans="1:123" s="94" customFormat="1" ht="15.75">
      <c r="A157" s="118" t="s">
        <v>70</v>
      </c>
      <c r="B157" s="118"/>
      <c r="C157" s="118"/>
      <c r="D157" s="118"/>
      <c r="E157" s="118"/>
      <c r="F157" s="118"/>
      <c r="G157" s="118"/>
      <c r="H157" s="118"/>
      <c r="I157" s="119" t="s">
        <v>227</v>
      </c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8" t="s">
        <v>228</v>
      </c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29"/>
      <c r="DS157" s="129"/>
    </row>
    <row r="158" spans="1:123" s="94" customFormat="1" ht="15.75">
      <c r="A158" s="118"/>
      <c r="B158" s="118"/>
      <c r="C158" s="118"/>
      <c r="D158" s="118"/>
      <c r="E158" s="118"/>
      <c r="F158" s="118"/>
      <c r="G158" s="118"/>
      <c r="H158" s="118"/>
      <c r="I158" s="119" t="s">
        <v>229</v>
      </c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</row>
    <row r="159" spans="1:123" s="94" customFormat="1" ht="15.75">
      <c r="A159" s="118"/>
      <c r="B159" s="118"/>
      <c r="C159" s="118"/>
      <c r="D159" s="118"/>
      <c r="E159" s="118"/>
      <c r="F159" s="118"/>
      <c r="G159" s="118"/>
      <c r="H159" s="118"/>
      <c r="I159" s="119" t="s">
        <v>230</v>
      </c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9"/>
      <c r="DQ159" s="129"/>
      <c r="DR159" s="129"/>
      <c r="DS159" s="129"/>
    </row>
    <row r="160" spans="1:123" s="94" customFormat="1" ht="15.75">
      <c r="A160" s="118" t="s">
        <v>231</v>
      </c>
      <c r="B160" s="118"/>
      <c r="C160" s="118"/>
      <c r="D160" s="118"/>
      <c r="E160" s="118"/>
      <c r="F160" s="118"/>
      <c r="G160" s="118"/>
      <c r="H160" s="118"/>
      <c r="I160" s="119" t="s">
        <v>232</v>
      </c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20" t="s">
        <v>331</v>
      </c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2"/>
      <c r="CB160" s="120" t="s">
        <v>331</v>
      </c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2"/>
      <c r="CX160" s="120" t="s">
        <v>331</v>
      </c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2"/>
    </row>
    <row r="161" spans="1:123" s="94" customFormat="1" ht="15.75">
      <c r="A161" s="118"/>
      <c r="B161" s="118"/>
      <c r="C161" s="118"/>
      <c r="D161" s="118"/>
      <c r="E161" s="118"/>
      <c r="F161" s="118"/>
      <c r="G161" s="118"/>
      <c r="H161" s="118"/>
      <c r="I161" s="119" t="s">
        <v>233</v>
      </c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23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5"/>
      <c r="CB161" s="123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5"/>
      <c r="CX161" s="123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5"/>
    </row>
    <row r="162" spans="1:123" s="94" customFormat="1" ht="15.75">
      <c r="A162" s="118"/>
      <c r="B162" s="118"/>
      <c r="C162" s="118"/>
      <c r="D162" s="118"/>
      <c r="E162" s="118"/>
      <c r="F162" s="118"/>
      <c r="G162" s="118"/>
      <c r="H162" s="118"/>
      <c r="I162" s="119" t="s">
        <v>234</v>
      </c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23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5"/>
      <c r="CB162" s="123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5"/>
      <c r="CX162" s="123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5"/>
    </row>
    <row r="163" spans="1:123" s="94" customFormat="1" ht="15.75">
      <c r="A163" s="118"/>
      <c r="B163" s="118"/>
      <c r="C163" s="118"/>
      <c r="D163" s="118"/>
      <c r="E163" s="118"/>
      <c r="F163" s="118"/>
      <c r="G163" s="118"/>
      <c r="H163" s="118"/>
      <c r="I163" s="119" t="s">
        <v>235</v>
      </c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23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5"/>
      <c r="CB163" s="123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5"/>
      <c r="CX163" s="123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5"/>
    </row>
    <row r="164" spans="1:123" s="94" customFormat="1" ht="75.75" customHeight="1">
      <c r="A164" s="118"/>
      <c r="B164" s="118"/>
      <c r="C164" s="118"/>
      <c r="D164" s="118"/>
      <c r="E164" s="118"/>
      <c r="F164" s="118"/>
      <c r="G164" s="118"/>
      <c r="H164" s="118"/>
      <c r="I164" s="119" t="s">
        <v>236</v>
      </c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26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8"/>
      <c r="CB164" s="126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8"/>
      <c r="CX164" s="126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8"/>
    </row>
    <row r="165" spans="1:123" ht="15.7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</row>
    <row r="166" spans="1:123" s="90" customFormat="1" ht="11.25">
      <c r="A166" s="97" t="s">
        <v>237</v>
      </c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139:H139"/>
    <mergeCell ref="I139:AO139"/>
    <mergeCell ref="AP139:BE139"/>
    <mergeCell ref="BF139:CA139"/>
    <mergeCell ref="CB139:CW139"/>
    <mergeCell ref="CX139:DS139"/>
    <mergeCell ref="I135:AO136"/>
    <mergeCell ref="BF135:CA136"/>
    <mergeCell ref="CB135:CW136"/>
    <mergeCell ref="CX135:DS136"/>
    <mergeCell ref="AP135:BE136"/>
    <mergeCell ref="A135:H136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37:H137"/>
    <mergeCell ref="I137:AO137"/>
    <mergeCell ref="AP137:BE137"/>
    <mergeCell ref="BF137:CA137"/>
    <mergeCell ref="CB137:CW137"/>
    <mergeCell ref="CX137:DS137"/>
    <mergeCell ref="A140:H140"/>
    <mergeCell ref="I140:AO140"/>
    <mergeCell ref="AP140:BE140"/>
    <mergeCell ref="BF140:CA140"/>
    <mergeCell ref="CB140:CW140"/>
    <mergeCell ref="CX140:DS140"/>
    <mergeCell ref="A138:H138"/>
    <mergeCell ref="I138:AO138"/>
    <mergeCell ref="AP138:BE138"/>
    <mergeCell ref="BF138:CA138"/>
    <mergeCell ref="CB138:CW138"/>
    <mergeCell ref="CX138:DS138"/>
    <mergeCell ref="A143:H145"/>
    <mergeCell ref="I143:AO143"/>
    <mergeCell ref="AP143:BE145"/>
    <mergeCell ref="BF143:CA145"/>
    <mergeCell ref="CB143:CW145"/>
    <mergeCell ref="CX143:DS145"/>
    <mergeCell ref="I144:AO144"/>
    <mergeCell ref="I145:AO145"/>
    <mergeCell ref="A141:H142"/>
    <mergeCell ref="I141:AO141"/>
    <mergeCell ref="AP141:BE142"/>
    <mergeCell ref="BF141:CA142"/>
    <mergeCell ref="CB141:CW142"/>
    <mergeCell ref="CX141:DS142"/>
    <mergeCell ref="I142:AO142"/>
    <mergeCell ref="A148:H149"/>
    <mergeCell ref="I148:AO148"/>
    <mergeCell ref="AP148:BE148"/>
    <mergeCell ref="BF148:CA149"/>
    <mergeCell ref="CB148:CW149"/>
    <mergeCell ref="CX148:DS149"/>
    <mergeCell ref="I149:AO149"/>
    <mergeCell ref="AP149:BE149"/>
    <mergeCell ref="A146:H147"/>
    <mergeCell ref="I146:AO146"/>
    <mergeCell ref="AP146:BE147"/>
    <mergeCell ref="BF146:CA147"/>
    <mergeCell ref="CB146:CW147"/>
    <mergeCell ref="CX146:DS147"/>
    <mergeCell ref="I147:AO147"/>
    <mergeCell ref="A153:H153"/>
    <mergeCell ref="I153:AO153"/>
    <mergeCell ref="AP153:BE153"/>
    <mergeCell ref="BF153:CA153"/>
    <mergeCell ref="CB153:CW153"/>
    <mergeCell ref="CX153:DS153"/>
    <mergeCell ref="A150:H152"/>
    <mergeCell ref="I150:AO150"/>
    <mergeCell ref="AP150:BE152"/>
    <mergeCell ref="BF150:CA152"/>
    <mergeCell ref="CB150:CW152"/>
    <mergeCell ref="CX150:DS152"/>
    <mergeCell ref="I151:AO151"/>
    <mergeCell ref="I152:AO152"/>
    <mergeCell ref="A155:H155"/>
    <mergeCell ref="I155:AO155"/>
    <mergeCell ref="AP155:BE155"/>
    <mergeCell ref="BF155:CA155"/>
    <mergeCell ref="CB155:CW155"/>
    <mergeCell ref="CX155:DS155"/>
    <mergeCell ref="A154:H154"/>
    <mergeCell ref="I154:AO154"/>
    <mergeCell ref="AP154:BE154"/>
    <mergeCell ref="BF154:CA154"/>
    <mergeCell ref="CB154:CW154"/>
    <mergeCell ref="CX154:DS154"/>
    <mergeCell ref="A157:H159"/>
    <mergeCell ref="I157:AO157"/>
    <mergeCell ref="AP157:BE159"/>
    <mergeCell ref="BF157:CA159"/>
    <mergeCell ref="CB157:CW159"/>
    <mergeCell ref="CX157:DS159"/>
    <mergeCell ref="I158:AO158"/>
    <mergeCell ref="I159:AO159"/>
    <mergeCell ref="A156:H156"/>
    <mergeCell ref="I156:AO156"/>
    <mergeCell ref="AP156:BE156"/>
    <mergeCell ref="BF156:CA156"/>
    <mergeCell ref="CB156:CW156"/>
    <mergeCell ref="CX156:DS156"/>
    <mergeCell ref="A160:H164"/>
    <mergeCell ref="I160:AO160"/>
    <mergeCell ref="AP160:BE164"/>
    <mergeCell ref="BF160:CA164"/>
    <mergeCell ref="CB160:CW164"/>
    <mergeCell ref="CX160:DS164"/>
    <mergeCell ref="I161:AO161"/>
    <mergeCell ref="I162:AO162"/>
    <mergeCell ref="I163:AO163"/>
    <mergeCell ref="I164:AO16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20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M111"/>
  <sheetViews>
    <sheetView zoomScalePageLayoutView="0" workbookViewId="0" topLeftCell="A1">
      <selection activeCell="FK64" sqref="FK64"/>
    </sheetView>
  </sheetViews>
  <sheetFormatPr defaultColWidth="1.1484375" defaultRowHeight="15"/>
  <cols>
    <col min="1" max="67" width="1.1484375" style="93" customWidth="1"/>
    <col min="68" max="68" width="4.7109375" style="93" customWidth="1"/>
    <col min="69" max="16384" width="1.1484375" style="93" customWidth="1"/>
  </cols>
  <sheetData>
    <row r="1" spans="123:124" s="90" customFormat="1" ht="11.25">
      <c r="DS1" s="91" t="s">
        <v>238</v>
      </c>
      <c r="DT1" s="91"/>
    </row>
    <row r="2" spans="123:124" s="90" customFormat="1" ht="11.25">
      <c r="DS2" s="91" t="s">
        <v>92</v>
      </c>
      <c r="DT2" s="91"/>
    </row>
    <row r="3" spans="123:124" s="90" customFormat="1" ht="11.25">
      <c r="DS3" s="91" t="s">
        <v>93</v>
      </c>
      <c r="DT3" s="91"/>
    </row>
    <row r="7" spans="1:143" s="92" customFormat="1" ht="18.75">
      <c r="A7" s="145" t="s">
        <v>239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</row>
    <row r="10" spans="1:123" ht="15.75">
      <c r="A10" s="146" t="s">
        <v>115</v>
      </c>
      <c r="B10" s="147"/>
      <c r="C10" s="147"/>
      <c r="D10" s="147"/>
      <c r="E10" s="147"/>
      <c r="F10" s="147"/>
      <c r="G10" s="147"/>
      <c r="H10" s="148"/>
      <c r="I10" s="146" t="s">
        <v>116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8"/>
      <c r="AP10" s="146" t="s">
        <v>117</v>
      </c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46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8"/>
      <c r="CB10" s="146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8"/>
      <c r="CX10" s="146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</row>
    <row r="11" spans="1:123" ht="15.75">
      <c r="A11" s="142" t="s">
        <v>121</v>
      </c>
      <c r="B11" s="143"/>
      <c r="C11" s="143"/>
      <c r="D11" s="143"/>
      <c r="E11" s="143"/>
      <c r="F11" s="143"/>
      <c r="G11" s="143"/>
      <c r="H11" s="144"/>
      <c r="I11" s="142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4"/>
      <c r="AP11" s="142" t="s">
        <v>122</v>
      </c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4"/>
      <c r="BF11" s="142" t="s">
        <v>327</v>
      </c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4"/>
      <c r="CB11" s="142" t="s">
        <v>328</v>
      </c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4"/>
      <c r="CX11" s="142" t="s">
        <v>330</v>
      </c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4"/>
    </row>
    <row r="12" spans="1:123" ht="15.75" customHeight="1">
      <c r="A12" s="142"/>
      <c r="B12" s="143"/>
      <c r="C12" s="143"/>
      <c r="D12" s="143"/>
      <c r="E12" s="143"/>
      <c r="F12" s="143"/>
      <c r="G12" s="143"/>
      <c r="H12" s="144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4"/>
      <c r="AP12" s="142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4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4"/>
      <c r="CB12" s="142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4"/>
      <c r="CX12" s="142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</row>
    <row r="13" spans="1:123" s="94" customFormat="1" ht="19.5" customHeight="1">
      <c r="A13" s="195"/>
      <c r="B13" s="167"/>
      <c r="C13" s="167"/>
      <c r="D13" s="167"/>
      <c r="E13" s="167"/>
      <c r="F13" s="167"/>
      <c r="G13" s="167"/>
      <c r="H13" s="196"/>
      <c r="I13" s="19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98"/>
      <c r="AP13" s="195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96"/>
      <c r="BF13" s="187" t="s">
        <v>240</v>
      </c>
      <c r="BG13" s="184"/>
      <c r="BH13" s="184"/>
      <c r="BI13" s="184"/>
      <c r="BJ13" s="184"/>
      <c r="BK13" s="184"/>
      <c r="BL13" s="184"/>
      <c r="BM13" s="184"/>
      <c r="BN13" s="184"/>
      <c r="BO13" s="184"/>
      <c r="BP13" s="188"/>
      <c r="BQ13" s="187" t="s">
        <v>241</v>
      </c>
      <c r="BR13" s="184"/>
      <c r="BS13" s="184"/>
      <c r="BT13" s="184"/>
      <c r="BU13" s="184"/>
      <c r="BV13" s="184"/>
      <c r="BW13" s="184"/>
      <c r="BX13" s="184"/>
      <c r="BY13" s="184"/>
      <c r="BZ13" s="184"/>
      <c r="CA13" s="188"/>
      <c r="CB13" s="187" t="s">
        <v>240</v>
      </c>
      <c r="CC13" s="184"/>
      <c r="CD13" s="184"/>
      <c r="CE13" s="184"/>
      <c r="CF13" s="184"/>
      <c r="CG13" s="184"/>
      <c r="CH13" s="184"/>
      <c r="CI13" s="184"/>
      <c r="CJ13" s="184"/>
      <c r="CK13" s="184"/>
      <c r="CL13" s="188"/>
      <c r="CM13" s="187" t="s">
        <v>241</v>
      </c>
      <c r="CN13" s="184"/>
      <c r="CO13" s="184"/>
      <c r="CP13" s="184"/>
      <c r="CQ13" s="184"/>
      <c r="CR13" s="184"/>
      <c r="CS13" s="184"/>
      <c r="CT13" s="184"/>
      <c r="CU13" s="184"/>
      <c r="CV13" s="184"/>
      <c r="CW13" s="188"/>
      <c r="CX13" s="187" t="s">
        <v>240</v>
      </c>
      <c r="CY13" s="184"/>
      <c r="CZ13" s="184"/>
      <c r="DA13" s="184"/>
      <c r="DB13" s="184"/>
      <c r="DC13" s="184"/>
      <c r="DD13" s="184"/>
      <c r="DE13" s="184"/>
      <c r="DF13" s="184"/>
      <c r="DG13" s="184"/>
      <c r="DH13" s="188"/>
      <c r="DI13" s="187" t="s">
        <v>241</v>
      </c>
      <c r="DJ13" s="184"/>
      <c r="DK13" s="184"/>
      <c r="DL13" s="184"/>
      <c r="DM13" s="184"/>
      <c r="DN13" s="184"/>
      <c r="DO13" s="184"/>
      <c r="DP13" s="184"/>
      <c r="DQ13" s="184"/>
      <c r="DR13" s="184"/>
      <c r="DS13" s="188"/>
    </row>
    <row r="14" spans="1:123" ht="17.25" customHeight="1">
      <c r="A14" s="189"/>
      <c r="B14" s="190"/>
      <c r="C14" s="190"/>
      <c r="D14" s="190"/>
      <c r="E14" s="190"/>
      <c r="F14" s="190"/>
      <c r="G14" s="190"/>
      <c r="H14" s="191"/>
      <c r="I14" s="192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4"/>
      <c r="AP14" s="189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1"/>
      <c r="BF14" s="189" t="s">
        <v>242</v>
      </c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89" t="s">
        <v>242</v>
      </c>
      <c r="BR14" s="190"/>
      <c r="BS14" s="190"/>
      <c r="BT14" s="190"/>
      <c r="BU14" s="190"/>
      <c r="BV14" s="190"/>
      <c r="BW14" s="190"/>
      <c r="BX14" s="190"/>
      <c r="BY14" s="190"/>
      <c r="BZ14" s="190"/>
      <c r="CA14" s="191"/>
      <c r="CB14" s="189" t="s">
        <v>242</v>
      </c>
      <c r="CC14" s="190"/>
      <c r="CD14" s="190"/>
      <c r="CE14" s="190"/>
      <c r="CF14" s="190"/>
      <c r="CG14" s="190"/>
      <c r="CH14" s="190"/>
      <c r="CI14" s="190"/>
      <c r="CJ14" s="190"/>
      <c r="CK14" s="190"/>
      <c r="CL14" s="191"/>
      <c r="CM14" s="189" t="s">
        <v>242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1"/>
      <c r="CX14" s="189" t="s">
        <v>242</v>
      </c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 t="s">
        <v>242</v>
      </c>
      <c r="DJ14" s="190"/>
      <c r="DK14" s="190"/>
      <c r="DL14" s="190"/>
      <c r="DM14" s="190"/>
      <c r="DN14" s="190"/>
      <c r="DO14" s="190"/>
      <c r="DP14" s="190"/>
      <c r="DQ14" s="190"/>
      <c r="DR14" s="190"/>
      <c r="DS14" s="191"/>
    </row>
    <row r="15" spans="1:123" ht="1.5" customHeight="1" hidden="1">
      <c r="A15" s="184" t="s">
        <v>8</v>
      </c>
      <c r="B15" s="184"/>
      <c r="C15" s="184"/>
      <c r="D15" s="184"/>
      <c r="E15" s="184"/>
      <c r="F15" s="184"/>
      <c r="G15" s="184"/>
      <c r="H15" s="184"/>
      <c r="I15" s="185" t="s">
        <v>243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</row>
    <row r="16" spans="1:123" ht="15.75" hidden="1">
      <c r="A16" s="167"/>
      <c r="B16" s="167"/>
      <c r="C16" s="167"/>
      <c r="D16" s="167"/>
      <c r="E16" s="167"/>
      <c r="F16" s="167"/>
      <c r="G16" s="167"/>
      <c r="H16" s="167"/>
      <c r="I16" s="168" t="s">
        <v>244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</row>
    <row r="17" spans="1:123" ht="15.75" hidden="1">
      <c r="A17" s="167" t="s">
        <v>132</v>
      </c>
      <c r="B17" s="167"/>
      <c r="C17" s="167"/>
      <c r="D17" s="167"/>
      <c r="E17" s="167"/>
      <c r="F17" s="167"/>
      <c r="G17" s="167"/>
      <c r="H17" s="167"/>
      <c r="I17" s="168" t="s">
        <v>245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</row>
    <row r="18" spans="1:123" ht="15.75" hidden="1">
      <c r="A18" s="167"/>
      <c r="B18" s="167"/>
      <c r="C18" s="167"/>
      <c r="D18" s="167"/>
      <c r="E18" s="167"/>
      <c r="F18" s="167"/>
      <c r="G18" s="167"/>
      <c r="H18" s="167"/>
      <c r="I18" s="168" t="s">
        <v>246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</row>
    <row r="19" spans="1:123" ht="15.75" hidden="1">
      <c r="A19" s="167"/>
      <c r="B19" s="167"/>
      <c r="C19" s="167"/>
      <c r="D19" s="167"/>
      <c r="E19" s="167"/>
      <c r="F19" s="167"/>
      <c r="G19" s="167"/>
      <c r="H19" s="167"/>
      <c r="I19" s="168" t="s">
        <v>247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7" t="s">
        <v>248</v>
      </c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</row>
    <row r="20" spans="1:123" ht="15.75" hidden="1">
      <c r="A20" s="167"/>
      <c r="B20" s="167"/>
      <c r="C20" s="167"/>
      <c r="D20" s="167"/>
      <c r="E20" s="167"/>
      <c r="F20" s="167"/>
      <c r="G20" s="167"/>
      <c r="H20" s="167"/>
      <c r="I20" s="168" t="s">
        <v>249</v>
      </c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</row>
    <row r="21" spans="1:123" ht="15.75" hidden="1">
      <c r="A21" s="167"/>
      <c r="B21" s="167"/>
      <c r="C21" s="167"/>
      <c r="D21" s="167"/>
      <c r="E21" s="167"/>
      <c r="F21" s="167"/>
      <c r="G21" s="167"/>
      <c r="H21" s="167"/>
      <c r="I21" s="168" t="s">
        <v>250</v>
      </c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</row>
    <row r="22" spans="1:123" ht="15.75" hidden="1">
      <c r="A22" s="167"/>
      <c r="B22" s="167"/>
      <c r="C22" s="167"/>
      <c r="D22" s="167"/>
      <c r="E22" s="167"/>
      <c r="F22" s="167"/>
      <c r="G22" s="167"/>
      <c r="H22" s="167"/>
      <c r="I22" s="168" t="s">
        <v>251</v>
      </c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</row>
    <row r="23" spans="1:123" ht="15.75" hidden="1">
      <c r="A23" s="167"/>
      <c r="B23" s="167"/>
      <c r="C23" s="167"/>
      <c r="D23" s="167"/>
      <c r="E23" s="167"/>
      <c r="F23" s="167"/>
      <c r="G23" s="167"/>
      <c r="H23" s="167"/>
      <c r="I23" s="168" t="s">
        <v>252</v>
      </c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</row>
    <row r="24" spans="1:123" ht="15.75" hidden="1">
      <c r="A24" s="167"/>
      <c r="B24" s="167"/>
      <c r="C24" s="167"/>
      <c r="D24" s="167"/>
      <c r="E24" s="167"/>
      <c r="F24" s="167"/>
      <c r="G24" s="167"/>
      <c r="H24" s="167"/>
      <c r="I24" s="168" t="s">
        <v>253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</row>
    <row r="25" spans="1:123" ht="15.75" hidden="1">
      <c r="A25" s="167"/>
      <c r="B25" s="167"/>
      <c r="C25" s="167"/>
      <c r="D25" s="167"/>
      <c r="E25" s="167"/>
      <c r="F25" s="167"/>
      <c r="G25" s="167"/>
      <c r="H25" s="167"/>
      <c r="I25" s="168" t="s">
        <v>254</v>
      </c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</row>
    <row r="26" spans="1:123" ht="15.75" hidden="1">
      <c r="A26" s="167"/>
      <c r="B26" s="167"/>
      <c r="C26" s="167"/>
      <c r="D26" s="167"/>
      <c r="E26" s="167"/>
      <c r="F26" s="167"/>
      <c r="G26" s="167"/>
      <c r="H26" s="167"/>
      <c r="I26" s="168" t="s">
        <v>255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</row>
    <row r="27" spans="1:123" ht="15.75" hidden="1">
      <c r="A27" s="167"/>
      <c r="B27" s="167"/>
      <c r="C27" s="167"/>
      <c r="D27" s="167"/>
      <c r="E27" s="167"/>
      <c r="F27" s="167"/>
      <c r="G27" s="167"/>
      <c r="H27" s="167"/>
      <c r="I27" s="168" t="s">
        <v>256</v>
      </c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</row>
    <row r="28" spans="1:123" ht="15.75" hidden="1">
      <c r="A28" s="167"/>
      <c r="B28" s="167"/>
      <c r="C28" s="167"/>
      <c r="D28" s="167"/>
      <c r="E28" s="167"/>
      <c r="F28" s="167"/>
      <c r="G28" s="167"/>
      <c r="H28" s="167"/>
      <c r="I28" s="168" t="s">
        <v>257</v>
      </c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</row>
    <row r="29" spans="1:123" ht="15.75" hidden="1">
      <c r="A29" s="167"/>
      <c r="B29" s="167"/>
      <c r="C29" s="167"/>
      <c r="D29" s="167"/>
      <c r="E29" s="167"/>
      <c r="F29" s="167"/>
      <c r="G29" s="167"/>
      <c r="H29" s="167"/>
      <c r="I29" s="168" t="s">
        <v>258</v>
      </c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</row>
    <row r="30" spans="1:123" ht="15.75" hidden="1">
      <c r="A30" s="167"/>
      <c r="B30" s="167"/>
      <c r="C30" s="167"/>
      <c r="D30" s="167"/>
      <c r="E30" s="167"/>
      <c r="F30" s="167"/>
      <c r="G30" s="167"/>
      <c r="H30" s="167"/>
      <c r="I30" s="168" t="s">
        <v>259</v>
      </c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</row>
    <row r="31" spans="1:123" ht="15.75" hidden="1">
      <c r="A31" s="167"/>
      <c r="B31" s="167"/>
      <c r="C31" s="167"/>
      <c r="D31" s="167"/>
      <c r="E31" s="167"/>
      <c r="F31" s="167"/>
      <c r="G31" s="167"/>
      <c r="H31" s="167"/>
      <c r="I31" s="168" t="s">
        <v>260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</row>
    <row r="32" spans="1:123" ht="15.75" hidden="1">
      <c r="A32" s="167"/>
      <c r="B32" s="167"/>
      <c r="C32" s="167"/>
      <c r="D32" s="167"/>
      <c r="E32" s="167"/>
      <c r="F32" s="167"/>
      <c r="G32" s="167"/>
      <c r="H32" s="167"/>
      <c r="I32" s="168" t="s">
        <v>261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7" t="s">
        <v>262</v>
      </c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</row>
    <row r="33" spans="1:123" ht="15.75" hidden="1">
      <c r="A33" s="167"/>
      <c r="B33" s="167"/>
      <c r="C33" s="167"/>
      <c r="D33" s="167"/>
      <c r="E33" s="167"/>
      <c r="F33" s="167"/>
      <c r="G33" s="167"/>
      <c r="H33" s="167"/>
      <c r="I33" s="168" t="s">
        <v>263</v>
      </c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</row>
    <row r="34" spans="1:123" ht="15.75" hidden="1">
      <c r="A34" s="167"/>
      <c r="B34" s="167"/>
      <c r="C34" s="167"/>
      <c r="D34" s="167"/>
      <c r="E34" s="167"/>
      <c r="F34" s="167"/>
      <c r="G34" s="167"/>
      <c r="H34" s="167"/>
      <c r="I34" s="168" t="s">
        <v>249</v>
      </c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</row>
    <row r="35" spans="1:123" ht="0.75" customHeight="1" hidden="1">
      <c r="A35" s="167"/>
      <c r="B35" s="167"/>
      <c r="C35" s="167"/>
      <c r="D35" s="167"/>
      <c r="E35" s="167"/>
      <c r="F35" s="167"/>
      <c r="G35" s="167"/>
      <c r="H35" s="167"/>
      <c r="I35" s="168" t="s">
        <v>264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</row>
    <row r="36" spans="1:123" ht="15.75" hidden="1">
      <c r="A36" s="167"/>
      <c r="B36" s="167"/>
      <c r="C36" s="167"/>
      <c r="D36" s="167"/>
      <c r="E36" s="167"/>
      <c r="F36" s="167"/>
      <c r="G36" s="167"/>
      <c r="H36" s="167"/>
      <c r="I36" s="168" t="s">
        <v>265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</row>
    <row r="37" spans="1:123" ht="15.75" hidden="1">
      <c r="A37" s="167"/>
      <c r="B37" s="167"/>
      <c r="C37" s="167"/>
      <c r="D37" s="167"/>
      <c r="E37" s="167"/>
      <c r="F37" s="167"/>
      <c r="G37" s="167"/>
      <c r="H37" s="167"/>
      <c r="I37" s="168" t="s">
        <v>266</v>
      </c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</row>
    <row r="38" spans="1:123" ht="282.75" customHeight="1" hidden="1">
      <c r="A38" s="167"/>
      <c r="B38" s="167"/>
      <c r="C38" s="167"/>
      <c r="D38" s="167"/>
      <c r="E38" s="167"/>
      <c r="F38" s="167"/>
      <c r="G38" s="167"/>
      <c r="H38" s="167"/>
      <c r="I38" s="168" t="s">
        <v>267</v>
      </c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</row>
    <row r="39" spans="1:123" ht="15.75" hidden="1">
      <c r="A39" s="167"/>
      <c r="B39" s="167"/>
      <c r="C39" s="167"/>
      <c r="D39" s="167"/>
      <c r="E39" s="167"/>
      <c r="F39" s="167"/>
      <c r="G39" s="167"/>
      <c r="H39" s="167"/>
      <c r="I39" s="168" t="s">
        <v>268</v>
      </c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</row>
    <row r="40" spans="1:123" ht="15.75" hidden="1">
      <c r="A40" s="167"/>
      <c r="B40" s="167"/>
      <c r="C40" s="167"/>
      <c r="D40" s="167"/>
      <c r="E40" s="167"/>
      <c r="F40" s="167"/>
      <c r="G40" s="167"/>
      <c r="H40" s="167"/>
      <c r="I40" s="168" t="s">
        <v>269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</row>
    <row r="41" spans="1:123" ht="15.75" hidden="1">
      <c r="A41" s="167"/>
      <c r="B41" s="167"/>
      <c r="C41" s="167"/>
      <c r="D41" s="167"/>
      <c r="E41" s="167"/>
      <c r="F41" s="167"/>
      <c r="G41" s="167"/>
      <c r="H41" s="167"/>
      <c r="I41" s="168" t="s">
        <v>270</v>
      </c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</row>
    <row r="42" spans="1:123" ht="15.75" hidden="1">
      <c r="A42" s="167"/>
      <c r="B42" s="167"/>
      <c r="C42" s="167"/>
      <c r="D42" s="167"/>
      <c r="E42" s="167"/>
      <c r="F42" s="167"/>
      <c r="G42" s="167"/>
      <c r="H42" s="167"/>
      <c r="I42" s="168" t="s">
        <v>271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</row>
    <row r="43" spans="1:123" ht="15.75" hidden="1">
      <c r="A43" s="167"/>
      <c r="B43" s="167"/>
      <c r="C43" s="167"/>
      <c r="D43" s="167"/>
      <c r="E43" s="167"/>
      <c r="F43" s="167"/>
      <c r="G43" s="167"/>
      <c r="H43" s="167"/>
      <c r="I43" s="168" t="s">
        <v>258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</row>
    <row r="44" spans="1:123" ht="15.75" hidden="1">
      <c r="A44" s="167"/>
      <c r="B44" s="167"/>
      <c r="C44" s="167"/>
      <c r="D44" s="167"/>
      <c r="E44" s="167"/>
      <c r="F44" s="167"/>
      <c r="G44" s="167"/>
      <c r="H44" s="167"/>
      <c r="I44" s="168" t="s">
        <v>259</v>
      </c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</row>
    <row r="45" spans="1:123" ht="15.75" hidden="1">
      <c r="A45" s="167"/>
      <c r="B45" s="167"/>
      <c r="C45" s="167"/>
      <c r="D45" s="167"/>
      <c r="E45" s="167"/>
      <c r="F45" s="167"/>
      <c r="G45" s="167"/>
      <c r="H45" s="167"/>
      <c r="I45" s="168" t="s">
        <v>260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</row>
    <row r="46" spans="1:123" ht="15.75" hidden="1">
      <c r="A46" s="167" t="s">
        <v>176</v>
      </c>
      <c r="B46" s="167"/>
      <c r="C46" s="167"/>
      <c r="D46" s="167"/>
      <c r="E46" s="167"/>
      <c r="F46" s="167"/>
      <c r="G46" s="167"/>
      <c r="H46" s="167"/>
      <c r="I46" s="168" t="s">
        <v>272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</row>
    <row r="47" spans="1:123" ht="9" customHeight="1" hidden="1">
      <c r="A47" s="167"/>
      <c r="B47" s="167"/>
      <c r="C47" s="167"/>
      <c r="D47" s="167"/>
      <c r="E47" s="167"/>
      <c r="F47" s="167"/>
      <c r="G47" s="167"/>
      <c r="H47" s="167"/>
      <c r="I47" s="168" t="s">
        <v>273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</row>
    <row r="48" spans="1:123" ht="15.75" hidden="1">
      <c r="A48" s="167"/>
      <c r="B48" s="167"/>
      <c r="C48" s="167"/>
      <c r="D48" s="167"/>
      <c r="E48" s="167"/>
      <c r="F48" s="167"/>
      <c r="G48" s="167"/>
      <c r="H48" s="167"/>
      <c r="I48" s="168" t="s">
        <v>274</v>
      </c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</row>
    <row r="49" spans="1:123" ht="15.75" hidden="1">
      <c r="A49" s="167"/>
      <c r="B49" s="167"/>
      <c r="C49" s="167"/>
      <c r="D49" s="167"/>
      <c r="E49" s="167"/>
      <c r="F49" s="167"/>
      <c r="G49" s="167"/>
      <c r="H49" s="167"/>
      <c r="I49" s="168" t="s">
        <v>275</v>
      </c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7" t="s">
        <v>248</v>
      </c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</row>
    <row r="50" spans="1:123" ht="15.75" hidden="1">
      <c r="A50" s="167"/>
      <c r="B50" s="167"/>
      <c r="C50" s="167"/>
      <c r="D50" s="167"/>
      <c r="E50" s="167"/>
      <c r="F50" s="167"/>
      <c r="G50" s="167"/>
      <c r="H50" s="167"/>
      <c r="I50" s="168" t="s">
        <v>276</v>
      </c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7" t="s">
        <v>262</v>
      </c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</row>
    <row r="51" spans="1:123" ht="15.75" hidden="1">
      <c r="A51" s="167"/>
      <c r="B51" s="167"/>
      <c r="C51" s="167"/>
      <c r="D51" s="167"/>
      <c r="E51" s="167"/>
      <c r="F51" s="167"/>
      <c r="G51" s="167"/>
      <c r="H51" s="167"/>
      <c r="I51" s="168" t="s">
        <v>277</v>
      </c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</row>
    <row r="52" spans="1:123" ht="15.75" hidden="1">
      <c r="A52" s="167"/>
      <c r="B52" s="167"/>
      <c r="C52" s="167"/>
      <c r="D52" s="167"/>
      <c r="E52" s="167"/>
      <c r="F52" s="167"/>
      <c r="G52" s="167"/>
      <c r="H52" s="167"/>
      <c r="I52" s="168" t="s">
        <v>278</v>
      </c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7" t="s">
        <v>262</v>
      </c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 hidden="1">
      <c r="A53" s="167" t="s">
        <v>12</v>
      </c>
      <c r="B53" s="167"/>
      <c r="C53" s="167"/>
      <c r="D53" s="167"/>
      <c r="E53" s="167"/>
      <c r="F53" s="167"/>
      <c r="G53" s="167"/>
      <c r="H53" s="167"/>
      <c r="I53" s="168" t="s">
        <v>279</v>
      </c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7" t="s">
        <v>262</v>
      </c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</row>
    <row r="54" spans="1:123" ht="15.75" hidden="1">
      <c r="A54" s="167"/>
      <c r="B54" s="167"/>
      <c r="C54" s="167"/>
      <c r="D54" s="167"/>
      <c r="E54" s="167"/>
      <c r="F54" s="167"/>
      <c r="G54" s="167"/>
      <c r="H54" s="167"/>
      <c r="I54" s="168" t="s">
        <v>280</v>
      </c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</row>
    <row r="55" spans="1:123" ht="15.75" hidden="1">
      <c r="A55" s="167"/>
      <c r="B55" s="167"/>
      <c r="C55" s="167"/>
      <c r="D55" s="167"/>
      <c r="E55" s="167"/>
      <c r="F55" s="167"/>
      <c r="G55" s="167"/>
      <c r="H55" s="167"/>
      <c r="I55" s="168" t="s">
        <v>273</v>
      </c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</row>
    <row r="56" spans="1:123" ht="15.75">
      <c r="A56" s="118" t="s">
        <v>76</v>
      </c>
      <c r="B56" s="118"/>
      <c r="C56" s="118"/>
      <c r="D56" s="118"/>
      <c r="E56" s="118"/>
      <c r="F56" s="118"/>
      <c r="G56" s="118"/>
      <c r="H56" s="118"/>
      <c r="I56" s="119" t="s">
        <v>281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</row>
    <row r="57" spans="1:123" ht="15.75">
      <c r="A57" s="118" t="s">
        <v>13</v>
      </c>
      <c r="B57" s="118"/>
      <c r="C57" s="118"/>
      <c r="D57" s="118"/>
      <c r="E57" s="118"/>
      <c r="F57" s="118"/>
      <c r="G57" s="118"/>
      <c r="H57" s="118"/>
      <c r="I57" s="119" t="s">
        <v>282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8" t="s">
        <v>262</v>
      </c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>
        <v>185.48</v>
      </c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>
        <v>499.59</v>
      </c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>
        <v>460.58</v>
      </c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>
        <v>460.58</v>
      </c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72">
        <f>'[20]Анализ'!$H$38*1000</f>
        <v>460.58</v>
      </c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>
        <f>'[20]Анализ'!$I$38*1000</f>
        <v>798.8694813855926</v>
      </c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</row>
    <row r="58" spans="1:123" ht="15.75">
      <c r="A58" s="118"/>
      <c r="B58" s="118"/>
      <c r="C58" s="118"/>
      <c r="D58" s="118"/>
      <c r="E58" s="118"/>
      <c r="F58" s="118"/>
      <c r="G58" s="118"/>
      <c r="H58" s="118"/>
      <c r="I58" s="119" t="s">
        <v>283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</row>
    <row r="59" spans="1:123" ht="15.75">
      <c r="A59" s="118"/>
      <c r="B59" s="118"/>
      <c r="C59" s="118"/>
      <c r="D59" s="118"/>
      <c r="E59" s="118"/>
      <c r="F59" s="118"/>
      <c r="G59" s="118"/>
      <c r="H59" s="118"/>
      <c r="I59" s="119" t="s">
        <v>284</v>
      </c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</row>
    <row r="60" spans="1:123" ht="15.75">
      <c r="A60" s="118"/>
      <c r="B60" s="118"/>
      <c r="C60" s="118"/>
      <c r="D60" s="118"/>
      <c r="E60" s="118"/>
      <c r="F60" s="118"/>
      <c r="G60" s="118"/>
      <c r="H60" s="118"/>
      <c r="I60" s="119" t="s">
        <v>285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</row>
    <row r="61" spans="1:123" ht="15.75">
      <c r="A61" s="118" t="s">
        <v>14</v>
      </c>
      <c r="B61" s="118"/>
      <c r="C61" s="118"/>
      <c r="D61" s="118"/>
      <c r="E61" s="118"/>
      <c r="F61" s="118"/>
      <c r="G61" s="118"/>
      <c r="H61" s="118"/>
      <c r="I61" s="119" t="s">
        <v>282</v>
      </c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8" t="s">
        <v>262</v>
      </c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>
        <v>212.23</v>
      </c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>
        <v>704.82</v>
      </c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>
        <v>476.634</v>
      </c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>
        <v>476.634</v>
      </c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72">
        <f>'[20]Анализ'!$H$43*1000</f>
        <v>440.8677569524874</v>
      </c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>
        <f>'[20]Анализ'!$I$43*1000</f>
        <v>440.8677569524874</v>
      </c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</row>
    <row r="62" spans="1:123" ht="15.75">
      <c r="A62" s="118"/>
      <c r="B62" s="118"/>
      <c r="C62" s="118"/>
      <c r="D62" s="118"/>
      <c r="E62" s="118"/>
      <c r="F62" s="118"/>
      <c r="G62" s="118"/>
      <c r="H62" s="118"/>
      <c r="I62" s="119" t="s">
        <v>283</v>
      </c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</row>
    <row r="63" spans="1:123" ht="15.75">
      <c r="A63" s="118"/>
      <c r="B63" s="118"/>
      <c r="C63" s="118"/>
      <c r="D63" s="118"/>
      <c r="E63" s="118"/>
      <c r="F63" s="118"/>
      <c r="G63" s="118"/>
      <c r="H63" s="118"/>
      <c r="I63" s="119" t="s">
        <v>286</v>
      </c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</row>
    <row r="64" spans="1:123" ht="15.75">
      <c r="A64" s="118"/>
      <c r="B64" s="118"/>
      <c r="C64" s="118"/>
      <c r="D64" s="118"/>
      <c r="E64" s="118"/>
      <c r="F64" s="118"/>
      <c r="G64" s="118"/>
      <c r="H64" s="118"/>
      <c r="I64" s="119" t="s">
        <v>287</v>
      </c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</row>
    <row r="65" spans="1:123" ht="15.75">
      <c r="A65" s="118"/>
      <c r="B65" s="118"/>
      <c r="C65" s="118"/>
      <c r="D65" s="118"/>
      <c r="E65" s="118"/>
      <c r="F65" s="118"/>
      <c r="G65" s="118"/>
      <c r="H65" s="118"/>
      <c r="I65" s="119" t="s">
        <v>288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</row>
    <row r="66" spans="1:123" ht="15.75">
      <c r="A66" s="118" t="s">
        <v>289</v>
      </c>
      <c r="B66" s="118"/>
      <c r="C66" s="118"/>
      <c r="D66" s="118"/>
      <c r="E66" s="118"/>
      <c r="F66" s="118"/>
      <c r="G66" s="118"/>
      <c r="H66" s="118"/>
      <c r="I66" s="178" t="s">
        <v>346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80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61" t="s">
        <v>347</v>
      </c>
      <c r="BG66" s="162"/>
      <c r="BH66" s="162"/>
      <c r="BI66" s="162"/>
      <c r="BJ66" s="162"/>
      <c r="BK66" s="162"/>
      <c r="BL66" s="162"/>
      <c r="BM66" s="162"/>
      <c r="BN66" s="162"/>
      <c r="BO66" s="162"/>
      <c r="BP66" s="16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</row>
    <row r="67" spans="1:123" ht="32.25" customHeight="1">
      <c r="A67" s="118"/>
      <c r="B67" s="118"/>
      <c r="C67" s="118"/>
      <c r="D67" s="118"/>
      <c r="E67" s="118"/>
      <c r="F67" s="118"/>
      <c r="G67" s="118"/>
      <c r="H67" s="118"/>
      <c r="I67" s="181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3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75"/>
      <c r="BG67" s="176"/>
      <c r="BH67" s="176"/>
      <c r="BI67" s="176"/>
      <c r="BJ67" s="176"/>
      <c r="BK67" s="176"/>
      <c r="BL67" s="176"/>
      <c r="BM67" s="176"/>
      <c r="BN67" s="176"/>
      <c r="BO67" s="176"/>
      <c r="BP67" s="177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</row>
    <row r="68" spans="1:123" ht="15.75">
      <c r="A68" s="118"/>
      <c r="B68" s="118"/>
      <c r="C68" s="118"/>
      <c r="D68" s="118"/>
      <c r="E68" s="118"/>
      <c r="F68" s="118"/>
      <c r="G68" s="118"/>
      <c r="H68" s="118"/>
      <c r="I68" s="119" t="s">
        <v>9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8" t="s">
        <v>345</v>
      </c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>
        <v>13.61</v>
      </c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72">
        <f>'[24]Лист  26.12.18г.'!$D$25*1000</f>
        <v>333.59407309467895</v>
      </c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>
        <f>'[24]Лист  26.12.18г.'!$I$25*1000</f>
        <v>333.59407309467895</v>
      </c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>
        <f>'[24]Лист  26.12.18г.'!$J$25*1000</f>
        <v>485.6489495212857</v>
      </c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>
        <f>'[20]Анализ'!$H$40*1000</f>
        <v>485.6489495212857</v>
      </c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>
        <f>'[20]Анализ'!$I$40*1000</f>
        <v>1320.027554144147</v>
      </c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</row>
    <row r="69" spans="1:123" ht="15.75">
      <c r="A69" s="118"/>
      <c r="B69" s="118"/>
      <c r="C69" s="118"/>
      <c r="D69" s="118"/>
      <c r="E69" s="118"/>
      <c r="F69" s="118"/>
      <c r="G69" s="118"/>
      <c r="H69" s="118"/>
      <c r="I69" s="119" t="s">
        <v>10</v>
      </c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8" t="s">
        <v>345</v>
      </c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72">
        <v>9.27</v>
      </c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>
        <f>'[24]Лист  26.12.18г.'!$D$26*1000</f>
        <v>202.35714875787752</v>
      </c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>
        <f>'[24]Лист  26.12.18г.'!$I$26*1000</f>
        <v>180.83476376438998</v>
      </c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>
        <f>'[24]Лист  26.12.18г.'!$J$27*1000</f>
        <v>223.03558163655364</v>
      </c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>
        <f>'[20]Анализ'!$H$41*1000</f>
        <v>223.03558163655364</v>
      </c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>
        <f>'[20]Анализ'!$I$41*1000</f>
        <v>501.97041785771677</v>
      </c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</row>
    <row r="70" spans="1:123" ht="15.75">
      <c r="A70" s="118"/>
      <c r="B70" s="118"/>
      <c r="C70" s="118"/>
      <c r="D70" s="118"/>
      <c r="E70" s="118"/>
      <c r="F70" s="118"/>
      <c r="G70" s="118"/>
      <c r="H70" s="118"/>
      <c r="I70" s="119" t="s">
        <v>11</v>
      </c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8" t="s">
        <v>345</v>
      </c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>
        <v>5.42</v>
      </c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72">
        <f>'[24]Лист  26.12.18г.'!$D$27*1000</f>
        <v>157.74553445020769</v>
      </c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>
        <f>'[24]Лист  26.12.18г.'!$I$27*1000</f>
        <v>157.74553445020769</v>
      </c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>
        <f>'[24]Лист  26.12.18г.'!$J$27*1000</f>
        <v>223.03558163655364</v>
      </c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>
        <f>'[20]Анализ'!$H$42*1000</f>
        <v>189.60884241242462</v>
      </c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>
        <f>'[20]Анализ'!$I$42*1000</f>
        <v>440.0091847147157</v>
      </c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</row>
    <row r="71" spans="1:123" ht="0.75" customHeight="1">
      <c r="A71" s="167" t="s">
        <v>16</v>
      </c>
      <c r="B71" s="167"/>
      <c r="C71" s="167"/>
      <c r="D71" s="167"/>
      <c r="E71" s="167"/>
      <c r="F71" s="167"/>
      <c r="G71" s="167"/>
      <c r="H71" s="167"/>
      <c r="I71" s="168" t="s">
        <v>290</v>
      </c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</row>
    <row r="72" spans="1:123" ht="15.75" hidden="1">
      <c r="A72" s="167" t="s">
        <v>291</v>
      </c>
      <c r="B72" s="167"/>
      <c r="C72" s="167"/>
      <c r="D72" s="167"/>
      <c r="E72" s="167"/>
      <c r="F72" s="167"/>
      <c r="G72" s="167"/>
      <c r="H72" s="167"/>
      <c r="I72" s="168" t="s">
        <v>292</v>
      </c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7" t="s">
        <v>293</v>
      </c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</row>
    <row r="73" spans="1:123" ht="15.75" hidden="1">
      <c r="A73" s="167"/>
      <c r="B73" s="167"/>
      <c r="C73" s="167"/>
      <c r="D73" s="167"/>
      <c r="E73" s="167"/>
      <c r="F73" s="167"/>
      <c r="G73" s="167"/>
      <c r="H73" s="167"/>
      <c r="I73" s="168" t="s">
        <v>294</v>
      </c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7" t="s">
        <v>293</v>
      </c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</row>
    <row r="74" spans="1:123" ht="15.75" hidden="1">
      <c r="A74" s="167" t="s">
        <v>295</v>
      </c>
      <c r="B74" s="167"/>
      <c r="C74" s="167"/>
      <c r="D74" s="167"/>
      <c r="E74" s="167"/>
      <c r="F74" s="167"/>
      <c r="G74" s="167"/>
      <c r="H74" s="167"/>
      <c r="I74" s="168" t="s">
        <v>296</v>
      </c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7" t="s">
        <v>248</v>
      </c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</row>
    <row r="75" spans="1:123" ht="15.75" hidden="1">
      <c r="A75" s="167" t="s">
        <v>297</v>
      </c>
      <c r="B75" s="167"/>
      <c r="C75" s="167"/>
      <c r="D75" s="167"/>
      <c r="E75" s="167"/>
      <c r="F75" s="167"/>
      <c r="G75" s="167"/>
      <c r="H75" s="167"/>
      <c r="I75" s="168" t="s">
        <v>298</v>
      </c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7" t="s">
        <v>299</v>
      </c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</row>
    <row r="76" spans="1:123" ht="15.75" hidden="1">
      <c r="A76" s="167"/>
      <c r="B76" s="167"/>
      <c r="C76" s="167"/>
      <c r="D76" s="167"/>
      <c r="E76" s="167"/>
      <c r="F76" s="167"/>
      <c r="G76" s="167"/>
      <c r="H76" s="167"/>
      <c r="I76" s="168" t="s">
        <v>300</v>
      </c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</row>
    <row r="77" spans="1:123" ht="15.75" hidden="1">
      <c r="A77" s="171" t="s">
        <v>301</v>
      </c>
      <c r="B77" s="171"/>
      <c r="C77" s="171"/>
      <c r="D77" s="171"/>
      <c r="E77" s="171"/>
      <c r="F77" s="171"/>
      <c r="G77" s="171"/>
      <c r="H77" s="171"/>
      <c r="I77" s="168" t="s">
        <v>302</v>
      </c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7" t="s">
        <v>299</v>
      </c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</row>
    <row r="78" spans="1:123" ht="15.75" hidden="1">
      <c r="A78" s="171"/>
      <c r="B78" s="171"/>
      <c r="C78" s="171"/>
      <c r="D78" s="171"/>
      <c r="E78" s="171"/>
      <c r="F78" s="171"/>
      <c r="G78" s="171"/>
      <c r="H78" s="171"/>
      <c r="I78" s="168" t="s">
        <v>303</v>
      </c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</row>
    <row r="79" spans="1:123" ht="15.75" hidden="1">
      <c r="A79" s="167" t="s">
        <v>304</v>
      </c>
      <c r="B79" s="167"/>
      <c r="C79" s="167"/>
      <c r="D79" s="167"/>
      <c r="E79" s="167"/>
      <c r="F79" s="167"/>
      <c r="G79" s="167"/>
      <c r="H79" s="167"/>
      <c r="I79" s="168" t="s">
        <v>305</v>
      </c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7" t="s">
        <v>299</v>
      </c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</row>
    <row r="80" spans="1:123" ht="15.75" customHeight="1" hidden="1">
      <c r="A80" s="167"/>
      <c r="B80" s="167"/>
      <c r="C80" s="167"/>
      <c r="D80" s="167"/>
      <c r="E80" s="167"/>
      <c r="F80" s="167"/>
      <c r="G80" s="167"/>
      <c r="H80" s="167"/>
      <c r="I80" s="170" t="s">
        <v>306</v>
      </c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67" t="s">
        <v>299</v>
      </c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</row>
    <row r="81" spans="1:123" ht="15.75" customHeight="1" hidden="1">
      <c r="A81" s="167"/>
      <c r="B81" s="167"/>
      <c r="C81" s="167"/>
      <c r="D81" s="167"/>
      <c r="E81" s="167"/>
      <c r="F81" s="167"/>
      <c r="G81" s="167"/>
      <c r="H81" s="167"/>
      <c r="I81" s="170" t="s">
        <v>307</v>
      </c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67" t="s">
        <v>299</v>
      </c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</row>
    <row r="82" spans="1:123" ht="15.75" customHeight="1" hidden="1">
      <c r="A82" s="167"/>
      <c r="B82" s="167"/>
      <c r="C82" s="167"/>
      <c r="D82" s="167"/>
      <c r="E82" s="167"/>
      <c r="F82" s="167"/>
      <c r="G82" s="167"/>
      <c r="H82" s="167"/>
      <c r="I82" s="170" t="s">
        <v>308</v>
      </c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67" t="s">
        <v>299</v>
      </c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</row>
    <row r="83" spans="1:123" ht="15.75" customHeight="1" hidden="1">
      <c r="A83" s="167"/>
      <c r="B83" s="167"/>
      <c r="C83" s="167"/>
      <c r="D83" s="167"/>
      <c r="E83" s="167"/>
      <c r="F83" s="167"/>
      <c r="G83" s="167"/>
      <c r="H83" s="167"/>
      <c r="I83" s="170" t="s">
        <v>309</v>
      </c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67" t="s">
        <v>299</v>
      </c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</row>
    <row r="84" spans="1:123" ht="15.75" hidden="1">
      <c r="A84" s="167" t="s">
        <v>310</v>
      </c>
      <c r="B84" s="167"/>
      <c r="C84" s="167"/>
      <c r="D84" s="167"/>
      <c r="E84" s="167"/>
      <c r="F84" s="167"/>
      <c r="G84" s="167"/>
      <c r="H84" s="167"/>
      <c r="I84" s="168" t="s">
        <v>311</v>
      </c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7" t="s">
        <v>299</v>
      </c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</row>
    <row r="85" spans="1:123" ht="15.75" hidden="1">
      <c r="A85" s="167"/>
      <c r="B85" s="167"/>
      <c r="C85" s="167"/>
      <c r="D85" s="167"/>
      <c r="E85" s="167"/>
      <c r="F85" s="167"/>
      <c r="G85" s="167"/>
      <c r="H85" s="167"/>
      <c r="I85" s="168" t="s">
        <v>312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</row>
    <row r="86" spans="1:123" ht="15.75" hidden="1">
      <c r="A86" s="167" t="s">
        <v>313</v>
      </c>
      <c r="B86" s="167"/>
      <c r="C86" s="167"/>
      <c r="D86" s="167"/>
      <c r="E86" s="167"/>
      <c r="F86" s="167"/>
      <c r="G86" s="167"/>
      <c r="H86" s="167"/>
      <c r="I86" s="168" t="s">
        <v>314</v>
      </c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</row>
    <row r="87" spans="1:123" ht="15.75" hidden="1">
      <c r="A87" s="167"/>
      <c r="B87" s="167"/>
      <c r="C87" s="167"/>
      <c r="D87" s="167"/>
      <c r="E87" s="167"/>
      <c r="F87" s="167"/>
      <c r="G87" s="167"/>
      <c r="H87" s="167"/>
      <c r="I87" s="168" t="s">
        <v>315</v>
      </c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</row>
    <row r="88" spans="1:123" ht="15.75" hidden="1">
      <c r="A88" s="167" t="s">
        <v>316</v>
      </c>
      <c r="B88" s="167"/>
      <c r="C88" s="167"/>
      <c r="D88" s="167"/>
      <c r="E88" s="167"/>
      <c r="F88" s="167"/>
      <c r="G88" s="167"/>
      <c r="H88" s="167"/>
      <c r="I88" s="168" t="s">
        <v>317</v>
      </c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7" t="s">
        <v>318</v>
      </c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</row>
    <row r="89" spans="1:123" ht="15.75" hidden="1">
      <c r="A89" s="167"/>
      <c r="B89" s="167"/>
      <c r="C89" s="167"/>
      <c r="D89" s="167"/>
      <c r="E89" s="167"/>
      <c r="F89" s="167"/>
      <c r="G89" s="167"/>
      <c r="H89" s="167"/>
      <c r="I89" s="168" t="s">
        <v>319</v>
      </c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7" t="s">
        <v>320</v>
      </c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</row>
    <row r="90" spans="1:123" ht="15.75" hidden="1">
      <c r="A90" s="167" t="s">
        <v>321</v>
      </c>
      <c r="B90" s="167"/>
      <c r="C90" s="167"/>
      <c r="D90" s="167"/>
      <c r="E90" s="167"/>
      <c r="F90" s="167"/>
      <c r="G90" s="167"/>
      <c r="H90" s="167"/>
      <c r="I90" s="168" t="s">
        <v>322</v>
      </c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7" t="s">
        <v>299</v>
      </c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</row>
    <row r="91" spans="1:123" ht="15.75" hidden="1">
      <c r="A91" s="167" t="s">
        <v>323</v>
      </c>
      <c r="B91" s="167"/>
      <c r="C91" s="167"/>
      <c r="D91" s="167"/>
      <c r="E91" s="167"/>
      <c r="F91" s="167"/>
      <c r="G91" s="167"/>
      <c r="H91" s="167"/>
      <c r="I91" s="168" t="s">
        <v>324</v>
      </c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7" t="s">
        <v>325</v>
      </c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</row>
    <row r="92" spans="1:123" ht="15.75" hidden="1">
      <c r="A92" s="167"/>
      <c r="B92" s="167"/>
      <c r="C92" s="167"/>
      <c r="D92" s="167"/>
      <c r="E92" s="167"/>
      <c r="F92" s="167"/>
      <c r="G92" s="167"/>
      <c r="H92" s="167"/>
      <c r="I92" s="168" t="s">
        <v>131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</row>
    <row r="93" spans="1:123" ht="15.75" hidden="1">
      <c r="A93" s="167"/>
      <c r="B93" s="167"/>
      <c r="C93" s="167"/>
      <c r="D93" s="167"/>
      <c r="E93" s="167"/>
      <c r="F93" s="167"/>
      <c r="G93" s="167"/>
      <c r="H93" s="167"/>
      <c r="I93" s="168" t="s">
        <v>326</v>
      </c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7" t="s">
        <v>325</v>
      </c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</row>
    <row r="94" spans="1:123" ht="15.75" hidden="1">
      <c r="A94" s="167"/>
      <c r="B94" s="167"/>
      <c r="C94" s="167"/>
      <c r="D94" s="167"/>
      <c r="E94" s="167"/>
      <c r="F94" s="167"/>
      <c r="G94" s="167"/>
      <c r="H94" s="167"/>
      <c r="I94" s="168" t="s">
        <v>312</v>
      </c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7" t="s">
        <v>325</v>
      </c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</row>
    <row r="110" spans="1:18" ht="15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="97" customFormat="1" ht="11.25">
      <c r="A111" s="97" t="s">
        <v>237</v>
      </c>
    </row>
  </sheetData>
  <sheetProtection/>
  <mergeCells count="397"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BF32:BP45"/>
    <mergeCell ref="BQ32:CA45"/>
    <mergeCell ref="CB32:CL45"/>
    <mergeCell ref="CM32:CW45"/>
    <mergeCell ref="CX32:DH45"/>
    <mergeCell ref="DI32:DS45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CB53:CL55"/>
    <mergeCell ref="CM53:CW55"/>
    <mergeCell ref="CX53:DH55"/>
    <mergeCell ref="DI53:DS55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A53:H55"/>
    <mergeCell ref="I53:AO53"/>
    <mergeCell ref="AP53:BE55"/>
    <mergeCell ref="BF53:BP55"/>
    <mergeCell ref="BQ53:CA5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M66:CW67"/>
    <mergeCell ref="CX66:DH67"/>
    <mergeCell ref="DI66:DS67"/>
    <mergeCell ref="A66:H67"/>
    <mergeCell ref="AP66:BE67"/>
    <mergeCell ref="BF66:BP67"/>
    <mergeCell ref="BQ66:CA67"/>
    <mergeCell ref="CB66:CL67"/>
    <mergeCell ref="I66:AO67"/>
    <mergeCell ref="A68:H68"/>
    <mergeCell ref="I68:AO68"/>
    <mergeCell ref="AP68:BE68"/>
    <mergeCell ref="BF68:BP68"/>
    <mergeCell ref="BQ68:CA68"/>
    <mergeCell ref="CB68:CL68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CM71:CW71"/>
    <mergeCell ref="CX71:DH71"/>
    <mergeCell ref="DI71:DS71"/>
    <mergeCell ref="A72:H72"/>
    <mergeCell ref="I72:AO72"/>
    <mergeCell ref="AP72:BE72"/>
    <mergeCell ref="BF72:BP72"/>
    <mergeCell ref="BQ72:CA72"/>
    <mergeCell ref="CB72:CL72"/>
    <mergeCell ref="CM72:CW72"/>
    <mergeCell ref="A71:H71"/>
    <mergeCell ref="I71:AO71"/>
    <mergeCell ref="AP71:BE71"/>
    <mergeCell ref="BF71:BP71"/>
    <mergeCell ref="BQ71:CA71"/>
    <mergeCell ref="CB71:CL71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CM75:CW76"/>
    <mergeCell ref="CX75:DH76"/>
    <mergeCell ref="DI75:DS76"/>
    <mergeCell ref="I76:AO76"/>
    <mergeCell ref="A77:H78"/>
    <mergeCell ref="I77:AO77"/>
    <mergeCell ref="AP77:BE78"/>
    <mergeCell ref="BF77:BP78"/>
    <mergeCell ref="BQ77:CA78"/>
    <mergeCell ref="CB77:CL78"/>
    <mergeCell ref="A75:H76"/>
    <mergeCell ref="I75:AO75"/>
    <mergeCell ref="AP75:BE76"/>
    <mergeCell ref="BF75:BP76"/>
    <mergeCell ref="BQ75:CA76"/>
    <mergeCell ref="CB75:CL76"/>
    <mergeCell ref="CM77:CW78"/>
    <mergeCell ref="CX77:DH78"/>
    <mergeCell ref="DI77:DS78"/>
    <mergeCell ref="I78:AO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4:H85"/>
    <mergeCell ref="I84:AO84"/>
    <mergeCell ref="AP84:BE85"/>
    <mergeCell ref="BF84:BP85"/>
    <mergeCell ref="BQ84:CA85"/>
    <mergeCell ref="CB84:CL85"/>
    <mergeCell ref="CM84:CW85"/>
    <mergeCell ref="A83:H83"/>
    <mergeCell ref="I83:AO83"/>
    <mergeCell ref="AP83:BE83"/>
    <mergeCell ref="BF83:BP83"/>
    <mergeCell ref="BQ83:CA83"/>
    <mergeCell ref="CB83:CL83"/>
    <mergeCell ref="CX84:DH85"/>
    <mergeCell ref="DI84:DS85"/>
    <mergeCell ref="I85:AO85"/>
    <mergeCell ref="A86:H87"/>
    <mergeCell ref="I86:AO86"/>
    <mergeCell ref="AP86:BE87"/>
    <mergeCell ref="BF86:BP87"/>
    <mergeCell ref="BQ86:CA87"/>
    <mergeCell ref="CB86:CL87"/>
    <mergeCell ref="CM86:CW87"/>
    <mergeCell ref="CX86:DH87"/>
    <mergeCell ref="DI86:DS87"/>
    <mergeCell ref="I87:AO87"/>
    <mergeCell ref="A88:H89"/>
    <mergeCell ref="I88:AO88"/>
    <mergeCell ref="AP88:BE88"/>
    <mergeCell ref="BF88:BP89"/>
    <mergeCell ref="BQ88:CA89"/>
    <mergeCell ref="CB88:CL89"/>
    <mergeCell ref="CM88:CW89"/>
    <mergeCell ref="CX88:DH89"/>
    <mergeCell ref="DI88:DS89"/>
    <mergeCell ref="I89:AO89"/>
    <mergeCell ref="AP89:BE89"/>
    <mergeCell ref="A90:H90"/>
    <mergeCell ref="I90:AO90"/>
    <mergeCell ref="AP90:BE90"/>
    <mergeCell ref="BF90:BP90"/>
    <mergeCell ref="BQ90:CA90"/>
    <mergeCell ref="CB90:CL90"/>
    <mergeCell ref="CM90:CW90"/>
    <mergeCell ref="CX90:DH90"/>
    <mergeCell ref="DI90:DS90"/>
    <mergeCell ref="A91:H92"/>
    <mergeCell ref="I91:AO91"/>
    <mergeCell ref="AP91:BE92"/>
    <mergeCell ref="BF91:BP92"/>
    <mergeCell ref="BQ91:CA92"/>
    <mergeCell ref="CB91:CL92"/>
    <mergeCell ref="CM91:CW92"/>
    <mergeCell ref="CX91:DH92"/>
    <mergeCell ref="DI91:DS92"/>
    <mergeCell ref="I92:AO92"/>
    <mergeCell ref="A93:H93"/>
    <mergeCell ref="I93:AO93"/>
    <mergeCell ref="AP93:BE93"/>
    <mergeCell ref="BF93:BP93"/>
    <mergeCell ref="BQ93:CA93"/>
    <mergeCell ref="CB93:CL93"/>
    <mergeCell ref="CM93:CW93"/>
    <mergeCell ref="DI94:DS94"/>
    <mergeCell ref="CX93:DH93"/>
    <mergeCell ref="DI93:DS93"/>
    <mergeCell ref="A94:H94"/>
    <mergeCell ref="I94:AO94"/>
    <mergeCell ref="AP94:BE94"/>
    <mergeCell ref="BF94:BP94"/>
    <mergeCell ref="BQ94:CA94"/>
    <mergeCell ref="CB94:CL94"/>
    <mergeCell ref="CM94:CW94"/>
    <mergeCell ref="CX94:DH9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9"/>
  <sheetViews>
    <sheetView zoomScalePageLayoutView="0" workbookViewId="0" topLeftCell="A8">
      <selection activeCell="C17" sqref="C17"/>
    </sheetView>
  </sheetViews>
  <sheetFormatPr defaultColWidth="9.140625" defaultRowHeight="15"/>
  <cols>
    <col min="1" max="1" width="9.140625" style="1" customWidth="1"/>
    <col min="2" max="2" width="44.8515625" style="1" customWidth="1"/>
    <col min="3" max="4" width="15.8515625" style="1" customWidth="1"/>
    <col min="5" max="5" width="14.421875" style="1" customWidth="1"/>
    <col min="6" max="6" width="15.140625" style="1" customWidth="1"/>
    <col min="7" max="7" width="15.00390625" style="1" customWidth="1"/>
    <col min="8" max="8" width="17.00390625" style="1" customWidth="1"/>
    <col min="9" max="9" width="2.28125" style="1" customWidth="1"/>
    <col min="10" max="10" width="14.28125" style="1" customWidth="1"/>
    <col min="11" max="11" width="13.8515625" style="1" customWidth="1"/>
    <col min="12" max="13" width="15.00390625" style="1" customWidth="1"/>
    <col min="14" max="14" width="14.8515625" style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2" spans="3:14" ht="18.75">
      <c r="C2" s="221" t="s">
        <v>73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3:14" ht="15.75">
      <c r="C3" s="2"/>
      <c r="D3" s="222" t="s">
        <v>2</v>
      </c>
      <c r="E3" s="222"/>
      <c r="F3" s="222"/>
      <c r="G3" s="222"/>
      <c r="H3" s="222"/>
      <c r="I3" s="222"/>
      <c r="J3" s="222"/>
      <c r="K3" s="222"/>
      <c r="L3" s="222"/>
      <c r="M3" s="2"/>
      <c r="N3" s="2"/>
    </row>
    <row r="4" spans="3:14" ht="15.75">
      <c r="C4" s="3"/>
      <c r="D4" s="223" t="s">
        <v>18</v>
      </c>
      <c r="E4" s="223"/>
      <c r="F4" s="223"/>
      <c r="G4" s="223"/>
      <c r="H4" s="223"/>
      <c r="I4" s="223"/>
      <c r="J4" s="223"/>
      <c r="K4" s="223"/>
      <c r="L4" s="223"/>
      <c r="M4" s="4"/>
      <c r="N4" s="3"/>
    </row>
    <row r="5" spans="3:14" ht="20.25">
      <c r="C5" s="3"/>
      <c r="D5" s="5"/>
      <c r="E5" s="5"/>
      <c r="F5" s="6" t="s">
        <v>19</v>
      </c>
      <c r="G5" s="7">
        <v>2020</v>
      </c>
      <c r="H5" s="7" t="s">
        <v>20</v>
      </c>
      <c r="I5" s="8"/>
      <c r="J5" s="5"/>
      <c r="K5" s="9"/>
      <c r="L5" s="5"/>
      <c r="M5" s="3"/>
      <c r="N5" s="3"/>
    </row>
    <row r="6" spans="3:14" ht="20.25">
      <c r="C6" s="3"/>
      <c r="D6" s="5"/>
      <c r="E6" s="5"/>
      <c r="F6" s="6"/>
      <c r="G6" s="7"/>
      <c r="H6" s="7"/>
      <c r="I6" s="8"/>
      <c r="J6" s="5"/>
      <c r="K6" s="9"/>
      <c r="L6" s="5"/>
      <c r="M6" s="3"/>
      <c r="N6" s="3"/>
    </row>
    <row r="7" spans="1:14" ht="15.75" customHeight="1">
      <c r="A7" s="224" t="s">
        <v>7</v>
      </c>
      <c r="B7" s="224" t="s">
        <v>21</v>
      </c>
      <c r="C7" s="227" t="s">
        <v>17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 t="s">
        <v>3</v>
      </c>
    </row>
    <row r="8" spans="1:14" ht="15">
      <c r="A8" s="225"/>
      <c r="B8" s="225"/>
      <c r="C8" s="227" t="s">
        <v>22</v>
      </c>
      <c r="D8" s="227"/>
      <c r="E8" s="227"/>
      <c r="F8" s="227"/>
      <c r="G8" s="227"/>
      <c r="H8" s="211" t="s">
        <v>23</v>
      </c>
      <c r="I8" s="245"/>
      <c r="J8" s="245"/>
      <c r="K8" s="245"/>
      <c r="L8" s="246"/>
      <c r="M8" s="229" t="s">
        <v>1</v>
      </c>
      <c r="N8" s="228"/>
    </row>
    <row r="9" spans="1:14" ht="67.5" customHeight="1">
      <c r="A9" s="226"/>
      <c r="B9" s="226"/>
      <c r="C9" s="11" t="s">
        <v>24</v>
      </c>
      <c r="D9" s="11" t="s">
        <v>25</v>
      </c>
      <c r="E9" s="11" t="s">
        <v>26</v>
      </c>
      <c r="F9" s="11" t="s">
        <v>15</v>
      </c>
      <c r="G9" s="12" t="s">
        <v>27</v>
      </c>
      <c r="H9" s="230" t="s">
        <v>9</v>
      </c>
      <c r="I9" s="231"/>
      <c r="J9" s="11" t="s">
        <v>10</v>
      </c>
      <c r="K9" s="11" t="s">
        <v>11</v>
      </c>
      <c r="L9" s="11" t="s">
        <v>28</v>
      </c>
      <c r="M9" s="229"/>
      <c r="N9" s="228"/>
    </row>
    <row r="10" spans="1:14" ht="15" customHeight="1">
      <c r="A10" s="13">
        <v>1</v>
      </c>
      <c r="B10" s="13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243">
        <v>8</v>
      </c>
      <c r="I10" s="244"/>
      <c r="J10" s="11">
        <v>9</v>
      </c>
      <c r="K10" s="11">
        <v>10</v>
      </c>
      <c r="L10" s="11">
        <v>11</v>
      </c>
      <c r="M10" s="11">
        <v>12</v>
      </c>
      <c r="N10" s="14">
        <v>13</v>
      </c>
    </row>
    <row r="11" spans="1:14" ht="31.5" customHeight="1">
      <c r="A11" s="15" t="s">
        <v>8</v>
      </c>
      <c r="B11" s="16" t="s">
        <v>71</v>
      </c>
      <c r="C11" s="17">
        <f>C12+C13</f>
        <v>212746114.20490465</v>
      </c>
      <c r="D11" s="17">
        <f>D12+D13</f>
        <v>115869833.85556123</v>
      </c>
      <c r="E11" s="17">
        <f>E12+E13</f>
        <v>37156667</v>
      </c>
      <c r="F11" s="17">
        <f>F12+F13</f>
        <v>6798968.939534092</v>
      </c>
      <c r="G11" s="18">
        <f>F11+E11+D11+C11</f>
        <v>372571584</v>
      </c>
      <c r="H11" s="232">
        <f>H12+I12+H13</f>
        <v>407129408</v>
      </c>
      <c r="I11" s="233"/>
      <c r="J11" s="17">
        <f>J12+J13</f>
        <v>262546471</v>
      </c>
      <c r="K11" s="17">
        <f>K12+K13</f>
        <v>36842173</v>
      </c>
      <c r="L11" s="17">
        <f>L12+L13</f>
        <v>706518052</v>
      </c>
      <c r="M11" s="17">
        <f>M12+M13</f>
        <v>254412158.7102867</v>
      </c>
      <c r="N11" s="17">
        <f>M11+L11+G11</f>
        <v>1333501794.7102866</v>
      </c>
    </row>
    <row r="12" spans="1:14" ht="15" customHeight="1">
      <c r="A12" s="13"/>
      <c r="B12" s="19" t="s">
        <v>332</v>
      </c>
      <c r="C12" s="20">
        <f>'[20]ТВ нас 2020'!$C$66</f>
        <v>106895463.41370349</v>
      </c>
      <c r="D12" s="20">
        <f>'[20]ТВ нас 2020'!$C$67</f>
        <v>58017951.12763178</v>
      </c>
      <c r="E12" s="20">
        <f>'[20]ТВ нас 2020'!$C$68</f>
        <v>19511218</v>
      </c>
      <c r="F12" s="20">
        <f>'[20]ТВ нас 2020'!$C$69</f>
        <v>3612951.458664704</v>
      </c>
      <c r="G12" s="21">
        <f>F12+E12+D12+C12</f>
        <v>188037583.99999997</v>
      </c>
      <c r="H12" s="199">
        <f>'[20]Баланс ээ и эм'!$T$13</f>
        <v>206392967</v>
      </c>
      <c r="I12" s="234"/>
      <c r="J12" s="20">
        <f>'[20]Баланс ээ и эм'!$T$14</f>
        <v>126091293</v>
      </c>
      <c r="K12" s="20">
        <f>'[20]Баланс ээ и эм'!$T$15</f>
        <v>18322286</v>
      </c>
      <c r="L12" s="20">
        <f>K12+J12+H12</f>
        <v>350806546</v>
      </c>
      <c r="M12" s="20">
        <f>'[20]Баланс ээ и эм'!$T$16</f>
        <v>135085942.1710479</v>
      </c>
      <c r="N12" s="22">
        <f>M12+L12+G12</f>
        <v>673930072.1710479</v>
      </c>
    </row>
    <row r="13" spans="1:14" ht="15" customHeight="1">
      <c r="A13" s="23"/>
      <c r="B13" s="19" t="s">
        <v>333</v>
      </c>
      <c r="C13" s="20">
        <f>'[20]ТВ нас 2020'!$D$66</f>
        <v>105850650.79120116</v>
      </c>
      <c r="D13" s="20">
        <f>'[20]ТВ нас 2020'!$D$67</f>
        <v>57851882.72792944</v>
      </c>
      <c r="E13" s="20">
        <f>'[20]ТВ нас 2020'!$D$61</f>
        <v>17645449</v>
      </c>
      <c r="F13" s="20">
        <f>'[20]ТВ нас 2020'!$D$69</f>
        <v>3186017.4808693887</v>
      </c>
      <c r="G13" s="21">
        <f>F13+E13+D13+C13</f>
        <v>184534000</v>
      </c>
      <c r="H13" s="199">
        <f>'[20]Баланс ээ и эм'!$U$13</f>
        <v>200736441</v>
      </c>
      <c r="I13" s="234"/>
      <c r="J13" s="20">
        <f>'[20]Баланс ээ и эм'!$U$14</f>
        <v>136455178</v>
      </c>
      <c r="K13" s="20">
        <f>'[20]Баланс ээ и эм'!$U$15</f>
        <v>18519887</v>
      </c>
      <c r="L13" s="20">
        <f>K13+J13+H13</f>
        <v>355711506</v>
      </c>
      <c r="M13" s="20">
        <f>'[20]Баланс ээ и эм'!$U$16</f>
        <v>119326216.53923881</v>
      </c>
      <c r="N13" s="22">
        <f>M13+L13+G13</f>
        <v>659571722.5392388</v>
      </c>
    </row>
    <row r="14" spans="1:14" ht="15" customHeight="1">
      <c r="A14" s="24" t="s">
        <v>12</v>
      </c>
      <c r="B14" s="25" t="s">
        <v>72</v>
      </c>
      <c r="C14" s="18" t="s">
        <v>0</v>
      </c>
      <c r="D14" s="18" t="s">
        <v>0</v>
      </c>
      <c r="E14" s="18" t="s">
        <v>0</v>
      </c>
      <c r="F14" s="18" t="s">
        <v>0</v>
      </c>
      <c r="G14" s="18">
        <f>(G15+G16)/2</f>
        <v>52860.66666666667</v>
      </c>
      <c r="H14" s="232" t="s">
        <v>0</v>
      </c>
      <c r="I14" s="233"/>
      <c r="J14" s="18" t="s">
        <v>0</v>
      </c>
      <c r="K14" s="18" t="s">
        <v>0</v>
      </c>
      <c r="L14" s="18" t="s">
        <v>0</v>
      </c>
      <c r="M14" s="18" t="s">
        <v>0</v>
      </c>
      <c r="N14" s="17">
        <f>(N15+N16)/2</f>
        <v>177873.19709024427</v>
      </c>
    </row>
    <row r="15" spans="1:14" ht="15" customHeight="1">
      <c r="A15" s="23"/>
      <c r="B15" s="19" t="s">
        <v>332</v>
      </c>
      <c r="C15" s="18" t="s">
        <v>0</v>
      </c>
      <c r="D15" s="18" t="s">
        <v>0</v>
      </c>
      <c r="E15" s="18" t="s">
        <v>0</v>
      </c>
      <c r="F15" s="18" t="s">
        <v>0</v>
      </c>
      <c r="G15" s="21">
        <f>'[20]Баланс ээ и эм'!$T$19</f>
        <v>53451.333333333336</v>
      </c>
      <c r="H15" s="232" t="s">
        <v>0</v>
      </c>
      <c r="I15" s="233"/>
      <c r="J15" s="18" t="s">
        <v>0</v>
      </c>
      <c r="K15" s="18" t="s">
        <v>0</v>
      </c>
      <c r="L15" s="18" t="s">
        <v>0</v>
      </c>
      <c r="M15" s="18" t="s">
        <v>0</v>
      </c>
      <c r="N15" s="22">
        <f>'[20]Баланс ээ и эм'!$T$18</f>
        <v>181774.86697504277</v>
      </c>
    </row>
    <row r="16" spans="1:14" ht="15" customHeight="1">
      <c r="A16" s="23"/>
      <c r="B16" s="19" t="s">
        <v>333</v>
      </c>
      <c r="C16" s="18" t="s">
        <v>0</v>
      </c>
      <c r="D16" s="18" t="s">
        <v>0</v>
      </c>
      <c r="E16" s="18" t="s">
        <v>0</v>
      </c>
      <c r="F16" s="18" t="s">
        <v>0</v>
      </c>
      <c r="G16" s="21">
        <f>'[20]Баланс ээ и эм'!$U$19</f>
        <v>52270</v>
      </c>
      <c r="H16" s="232" t="s">
        <v>0</v>
      </c>
      <c r="I16" s="233"/>
      <c r="J16" s="18" t="s">
        <v>0</v>
      </c>
      <c r="K16" s="18" t="s">
        <v>0</v>
      </c>
      <c r="L16" s="18" t="s">
        <v>0</v>
      </c>
      <c r="M16" s="18" t="s">
        <v>0</v>
      </c>
      <c r="N16" s="22">
        <f>'[20]Баланс ээ и эм'!$U$18</f>
        <v>173971.5272054458</v>
      </c>
    </row>
    <row r="17" spans="1:14" ht="15.75">
      <c r="A17" s="26" t="s">
        <v>29</v>
      </c>
      <c r="B17" s="27" t="s">
        <v>30</v>
      </c>
      <c r="C17" s="101">
        <f>'[20]Кол-во точек поставки'!$E$8</f>
        <v>153998</v>
      </c>
      <c r="D17" s="101">
        <f>'[20]Кол-во точек поставки'!$E$7</f>
        <v>94741</v>
      </c>
      <c r="E17" s="101">
        <f>'[20]Кол-во точек поставки'!$E$9</f>
        <v>1143</v>
      </c>
      <c r="F17" s="101">
        <f>'[20]Кол-во точек поставки'!$E$10</f>
        <v>651</v>
      </c>
      <c r="G17" s="101">
        <f>F17+E17+D17+C17</f>
        <v>250533</v>
      </c>
      <c r="H17" s="235">
        <f>'[20]Кол-во точек поставки'!$E$12</f>
        <v>21471</v>
      </c>
      <c r="I17" s="236"/>
      <c r="J17" s="101">
        <f>'[20]Кол-во точек поставки'!$E$13</f>
        <v>275</v>
      </c>
      <c r="K17" s="101">
        <f>'[20]Кол-во точек поставки'!$E$14</f>
        <v>43</v>
      </c>
      <c r="L17" s="101">
        <f>K17+J17+H17</f>
        <v>21789</v>
      </c>
      <c r="M17" s="101">
        <f>'[20]Кол-во точек поставки'!$E$15</f>
        <v>1165</v>
      </c>
      <c r="N17" s="28">
        <f>M17+L17+G17</f>
        <v>273487</v>
      </c>
    </row>
    <row r="18" spans="1:14" s="31" customFormat="1" ht="15">
      <c r="A18" s="29" t="s">
        <v>13</v>
      </c>
      <c r="B18" s="30" t="s">
        <v>31</v>
      </c>
      <c r="C18" s="206">
        <f>'[20]Кол-во точек поставки'!$E$17</f>
        <v>34697.56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7"/>
    </row>
    <row r="19" spans="1:14" s="31" customFormat="1" ht="15">
      <c r="A19" s="29" t="s">
        <v>14</v>
      </c>
      <c r="B19" s="32" t="s">
        <v>32</v>
      </c>
      <c r="C19" s="218">
        <f>'[25]Кол-во точек поставки'!$E$18</f>
        <v>3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</row>
    <row r="20" spans="1:16" ht="31.5">
      <c r="A20" s="26" t="s">
        <v>16</v>
      </c>
      <c r="B20" s="33" t="s">
        <v>33</v>
      </c>
      <c r="C20" s="101">
        <f>'[20]Пост. эталоны нас.'!$E$17</f>
        <v>126053215.96012786</v>
      </c>
      <c r="D20" s="101">
        <f>'[20]Пост. эталоны нас.'!$D$17</f>
        <v>56396673.59881244</v>
      </c>
      <c r="E20" s="101">
        <f>'[20]Пост. эталоны нас.'!$F$17</f>
        <v>12350953.687079228</v>
      </c>
      <c r="F20" s="101">
        <f>'[20]Пост. эталоны нас.'!$G$17</f>
        <v>9553115.355989676</v>
      </c>
      <c r="G20" s="101">
        <f>C20+D20+E20+F20</f>
        <v>204353958.60200918</v>
      </c>
      <c r="H20" s="206">
        <f>'[20]Пост. эталоны проч.'!$D$14</f>
        <v>288654617.4655317</v>
      </c>
      <c r="I20" s="212"/>
      <c r="J20" s="101">
        <f>'[20]Пост. эталоны проч.'!$E$14</f>
        <v>3458488.6589597543</v>
      </c>
      <c r="K20" s="101">
        <f>'[20]Пост. эталоны проч.'!$F$14</f>
        <v>476394.1190080772</v>
      </c>
      <c r="L20" s="101">
        <f>H20+J20+K20</f>
        <v>292589500.2434995</v>
      </c>
      <c r="M20" s="101">
        <f>'[20]Пост. эталоны проч.'!$G$14</f>
        <v>16122256.294479737</v>
      </c>
      <c r="N20" s="101">
        <f>G20+L20+M20</f>
        <v>513065715.1399884</v>
      </c>
      <c r="P20" s="34"/>
    </row>
    <row r="21" spans="1:14" ht="31.5">
      <c r="A21" s="26" t="s">
        <v>34</v>
      </c>
      <c r="B21" s="33" t="s">
        <v>35</v>
      </c>
      <c r="C21" s="206">
        <f>C22+C24+C25</f>
        <v>38399085.85299414</v>
      </c>
      <c r="D21" s="207"/>
      <c r="E21" s="207"/>
      <c r="F21" s="207"/>
      <c r="G21" s="208"/>
      <c r="H21" s="206">
        <f>H22+H24+H25</f>
        <v>104517520.54335672</v>
      </c>
      <c r="I21" s="212"/>
      <c r="J21" s="35">
        <f>J22+J24+J25</f>
        <v>41600222.365373984</v>
      </c>
      <c r="K21" s="35">
        <f>K22+K24+K25</f>
        <v>6592379.062561944</v>
      </c>
      <c r="L21" s="35">
        <f>L22+L24+L25</f>
        <v>152710121.97129264</v>
      </c>
      <c r="M21" s="101">
        <f>M22+M24+M25</f>
        <v>36284379.712308444</v>
      </c>
      <c r="N21" s="35">
        <f>N22+N24+N25</f>
        <v>227393587.53659523</v>
      </c>
    </row>
    <row r="22" spans="1:14" s="31" customFormat="1" ht="30">
      <c r="A22" s="29" t="s">
        <v>36</v>
      </c>
      <c r="B22" s="36" t="s">
        <v>37</v>
      </c>
      <c r="C22" s="204">
        <f>'[20]Анализ'!$L$12</f>
        <v>10702024.688941665</v>
      </c>
      <c r="D22" s="210"/>
      <c r="E22" s="210"/>
      <c r="F22" s="210"/>
      <c r="G22" s="203"/>
      <c r="H22" s="204">
        <f>'[20]Перем. эталоны проч.'!$F$7</f>
        <v>38995604.63242982</v>
      </c>
      <c r="I22" s="205"/>
      <c r="J22" s="62">
        <f>'[20]Перем. эталоны проч.'!$F$8</f>
        <v>9793574.326273024</v>
      </c>
      <c r="K22" s="62">
        <f>'[20]Перем. эталоны проч.'!$F$9</f>
        <v>2666424.4388807197</v>
      </c>
      <c r="L22" s="62">
        <f>K22+J22+H22</f>
        <v>51455603.39758357</v>
      </c>
      <c r="M22" s="62">
        <f>'[20]Перем. эталоны сет'!$D$6</f>
        <v>9465253.978253024</v>
      </c>
      <c r="N22" s="62">
        <f>M22+L22+C22</f>
        <v>71622882.06477825</v>
      </c>
    </row>
    <row r="23" spans="1:14" s="31" customFormat="1" ht="45">
      <c r="A23" s="29" t="s">
        <v>38</v>
      </c>
      <c r="B23" s="36" t="s">
        <v>39</v>
      </c>
      <c r="C23" s="213" t="s">
        <v>334</v>
      </c>
      <c r="D23" s="214"/>
      <c r="E23" s="214"/>
      <c r="F23" s="214"/>
      <c r="G23" s="215"/>
      <c r="H23" s="213" t="str">
        <f>C23</f>
        <v>1/12</v>
      </c>
      <c r="I23" s="215"/>
      <c r="J23" s="102" t="str">
        <f>H23</f>
        <v>1/12</v>
      </c>
      <c r="K23" s="102" t="str">
        <f>J23</f>
        <v>1/12</v>
      </c>
      <c r="L23" s="29" t="s">
        <v>40</v>
      </c>
      <c r="M23" s="102" t="str">
        <f>K23</f>
        <v>1/12</v>
      </c>
      <c r="N23" s="29" t="s">
        <v>40</v>
      </c>
    </row>
    <row r="24" spans="1:14" s="31" customFormat="1" ht="30">
      <c r="A24" s="29" t="s">
        <v>41</v>
      </c>
      <c r="B24" s="36" t="s">
        <v>6</v>
      </c>
      <c r="C24" s="204">
        <f>'[20]Перем. эталоны нас.'!$D$17</f>
        <v>17216984.26012209</v>
      </c>
      <c r="D24" s="210"/>
      <c r="E24" s="210"/>
      <c r="F24" s="210"/>
      <c r="G24" s="203"/>
      <c r="H24" s="204">
        <f>'[20]Перем. эталоны проч.'!$F$11</f>
        <v>43269302.88618048</v>
      </c>
      <c r="I24" s="205"/>
      <c r="J24" s="62">
        <f>'[20]Перем. эталоны проч.'!$F$12</f>
        <v>20279579.096440077</v>
      </c>
      <c r="K24" s="62">
        <f>'[20]Перем. эталоны проч.'!$F$13</f>
        <v>2343608.8307899195</v>
      </c>
      <c r="L24" s="62">
        <f>K24+J24+H24</f>
        <v>65892490.813410476</v>
      </c>
      <c r="M24" s="62">
        <f>'[20]Перем. эталоны сет'!$D$7</f>
        <v>15178663.244062712</v>
      </c>
      <c r="N24" s="62">
        <f>M24+L24+C24</f>
        <v>98288138.31759527</v>
      </c>
    </row>
    <row r="25" spans="1:14" s="31" customFormat="1" ht="15">
      <c r="A25" s="29" t="s">
        <v>42</v>
      </c>
      <c r="B25" s="36" t="s">
        <v>43</v>
      </c>
      <c r="C25" s="204">
        <f>'[20]РПП нас.'!$D$16</f>
        <v>10480076.90393038</v>
      </c>
      <c r="D25" s="210"/>
      <c r="E25" s="210"/>
      <c r="F25" s="210"/>
      <c r="G25" s="203"/>
      <c r="H25" s="204">
        <f>'[20]РПП проч.'!$D$34</f>
        <v>22252613.024746425</v>
      </c>
      <c r="I25" s="205"/>
      <c r="J25" s="62">
        <f>'[20]РПП проч.'!$D$35</f>
        <v>11527068.942660885</v>
      </c>
      <c r="K25" s="62">
        <f>'[20]РПП проч.'!$D$36</f>
        <v>1582345.7928913047</v>
      </c>
      <c r="L25" s="62">
        <f>K25+J25+H25</f>
        <v>35362027.76029862</v>
      </c>
      <c r="M25" s="62">
        <f>'[20]РПП сет'!$E$21</f>
        <v>11640462.489992706</v>
      </c>
      <c r="N25" s="62">
        <f>M25+L25+C25</f>
        <v>57482567.154221706</v>
      </c>
    </row>
    <row r="26" spans="1:14" s="37" customFormat="1" ht="31.5">
      <c r="A26" s="26" t="s">
        <v>44</v>
      </c>
      <c r="B26" s="33" t="s">
        <v>45</v>
      </c>
      <c r="C26" s="206">
        <f>C27+C28+C29</f>
        <v>3002485.666420855</v>
      </c>
      <c r="D26" s="207"/>
      <c r="E26" s="207"/>
      <c r="F26" s="207"/>
      <c r="G26" s="208"/>
      <c r="H26" s="206">
        <f>H27+H28+H29</f>
        <v>13376024.786838038</v>
      </c>
      <c r="I26" s="212"/>
      <c r="J26" s="101">
        <f>J27+J28+J29</f>
        <v>8625827.64788353</v>
      </c>
      <c r="K26" s="101">
        <f>K27+K28+K29</f>
        <v>1210430.417369838</v>
      </c>
      <c r="L26" s="101">
        <f>L27+L28+L29</f>
        <v>23212282.85209141</v>
      </c>
      <c r="M26" s="101">
        <f>M27+M28+M29</f>
        <v>36887130.76586579</v>
      </c>
      <c r="N26" s="101">
        <f>N27+N28+N29</f>
        <v>63101899.28437805</v>
      </c>
    </row>
    <row r="27" spans="1:16" ht="78" customHeight="1">
      <c r="A27" s="29" t="s">
        <v>46</v>
      </c>
      <c r="B27" s="36" t="s">
        <v>47</v>
      </c>
      <c r="C27" s="204">
        <f>'[20]НР нас.'!$G$6</f>
        <v>1810090.1448558553</v>
      </c>
      <c r="D27" s="209"/>
      <c r="E27" s="209"/>
      <c r="F27" s="209"/>
      <c r="G27" s="205"/>
      <c r="H27" s="204">
        <f>'[20]НР проч.'!$H$6</f>
        <v>8301621.854828645</v>
      </c>
      <c r="I27" s="205"/>
      <c r="J27" s="62">
        <f>'[20]НР проч.'!$I$6</f>
        <v>5353485.841930964</v>
      </c>
      <c r="K27" s="62">
        <f>'[20]НР проч.'!$J$6</f>
        <v>751234.8225067982</v>
      </c>
      <c r="L27" s="62">
        <f>K27+J27+H27</f>
        <v>14406342.519266408</v>
      </c>
      <c r="M27" s="62">
        <f>'[20]НР сет'!$F$6</f>
        <v>24601392.070255786</v>
      </c>
      <c r="N27" s="62">
        <f>M27+L27+C27</f>
        <v>40817824.734378055</v>
      </c>
      <c r="P27" s="34"/>
    </row>
    <row r="28" spans="1:14" ht="24.75" customHeight="1">
      <c r="A28" s="29" t="s">
        <v>48</v>
      </c>
      <c r="B28" s="38" t="s">
        <v>49</v>
      </c>
      <c r="C28" s="204">
        <f>'[20]НР нас.'!$G$7</f>
        <v>1192395.5215649998</v>
      </c>
      <c r="D28" s="209"/>
      <c r="E28" s="209"/>
      <c r="F28" s="209"/>
      <c r="G28" s="205"/>
      <c r="H28" s="204">
        <f>'[20]НР проч.'!$H$7</f>
        <v>5074402.932009393</v>
      </c>
      <c r="I28" s="205"/>
      <c r="J28" s="62">
        <f>'[20]НР проч.'!$I$7</f>
        <v>3272341.805952566</v>
      </c>
      <c r="K28" s="62">
        <f>'[20]НР проч.'!$J$7</f>
        <v>459195.59486303997</v>
      </c>
      <c r="L28" s="62">
        <f>K28+J28+H28</f>
        <v>8805940.332825</v>
      </c>
      <c r="M28" s="62">
        <f>'[20]НР сет'!$F$7</f>
        <v>12285738.69561</v>
      </c>
      <c r="N28" s="62">
        <f>M28+L28+C28</f>
        <v>22284074.55</v>
      </c>
    </row>
    <row r="29" spans="1:14" ht="45">
      <c r="A29" s="29" t="s">
        <v>50</v>
      </c>
      <c r="B29" s="39" t="s">
        <v>51</v>
      </c>
      <c r="C29" s="202">
        <v>0</v>
      </c>
      <c r="D29" s="210"/>
      <c r="E29" s="210"/>
      <c r="F29" s="210"/>
      <c r="G29" s="203"/>
      <c r="H29" s="202">
        <v>0</v>
      </c>
      <c r="I29" s="203"/>
      <c r="J29" s="29">
        <v>0</v>
      </c>
      <c r="K29" s="29">
        <v>0</v>
      </c>
      <c r="L29" s="29">
        <v>0</v>
      </c>
      <c r="M29" s="29">
        <v>0</v>
      </c>
      <c r="N29" s="29">
        <v>0</v>
      </c>
    </row>
    <row r="30" spans="1:14" ht="45">
      <c r="A30" s="29" t="s">
        <v>52</v>
      </c>
      <c r="B30" s="39" t="s">
        <v>53</v>
      </c>
      <c r="C30" s="211" t="s">
        <v>40</v>
      </c>
      <c r="D30" s="207"/>
      <c r="E30" s="207"/>
      <c r="F30" s="207"/>
      <c r="G30" s="208"/>
      <c r="H30" s="211" t="s">
        <v>40</v>
      </c>
      <c r="I30" s="208"/>
      <c r="J30" s="100" t="s">
        <v>40</v>
      </c>
      <c r="K30" s="100" t="s">
        <v>40</v>
      </c>
      <c r="L30" s="100" t="s">
        <v>40</v>
      </c>
      <c r="M30" s="100">
        <v>0</v>
      </c>
      <c r="N30" s="100" t="s">
        <v>40</v>
      </c>
    </row>
    <row r="31" spans="1:14" ht="112.5" customHeight="1">
      <c r="A31" s="40" t="s">
        <v>54</v>
      </c>
      <c r="B31" s="33" t="s">
        <v>55</v>
      </c>
      <c r="C31" s="206">
        <f>C32+C37+C38+C39+C40</f>
        <v>-11730598.80469517</v>
      </c>
      <c r="D31" s="207"/>
      <c r="E31" s="207"/>
      <c r="F31" s="207"/>
      <c r="G31" s="208"/>
      <c r="H31" s="206">
        <f>H32+H37+H38+H39+H40</f>
        <v>-8255712.263020981</v>
      </c>
      <c r="I31" s="212"/>
      <c r="J31" s="101">
        <f>J32+J37+J38+J39+J40</f>
        <v>14576297.36664344</v>
      </c>
      <c r="K31" s="101">
        <f>K32+K37+K38+K39+K40</f>
        <v>-1378033.9057865012</v>
      </c>
      <c r="L31" s="101">
        <f>L32+L37+L38+L39+L40</f>
        <v>4942551.197835958</v>
      </c>
      <c r="M31" s="101">
        <f>M32+M37+M38+M39+M40+M41</f>
        <v>22868350.979390368</v>
      </c>
      <c r="N31" s="106">
        <f>N32+N37+N38+N39+N40+N41</f>
        <v>16080303.372531153</v>
      </c>
    </row>
    <row r="32" spans="1:14" ht="64.5" customHeight="1">
      <c r="A32" s="41" t="s">
        <v>56</v>
      </c>
      <c r="B32" s="36" t="s">
        <v>335</v>
      </c>
      <c r="C32" s="204">
        <f>C33+C34+C35</f>
        <v>-8549585.529727813</v>
      </c>
      <c r="D32" s="209"/>
      <c r="E32" s="209"/>
      <c r="F32" s="209"/>
      <c r="G32" s="205"/>
      <c r="H32" s="204">
        <f>H33+H34+H35</f>
        <v>-1408066.3583987392</v>
      </c>
      <c r="I32" s="205"/>
      <c r="J32" s="62">
        <f>J33+J34+J35</f>
        <v>-908022.9678014573</v>
      </c>
      <c r="K32" s="62">
        <f>K33+K34+K35</f>
        <v>-127419.4969762695</v>
      </c>
      <c r="L32" s="62">
        <f>L33+L34+L35</f>
        <v>-2443508.823176466</v>
      </c>
      <c r="M32" s="62">
        <f>M33+M34+M35</f>
        <v>12764238.532904197</v>
      </c>
      <c r="N32" s="62">
        <f>N33+N34+N35</f>
        <v>1771144.1799999159</v>
      </c>
    </row>
    <row r="33" spans="1:14" ht="27" customHeight="1">
      <c r="A33" s="40"/>
      <c r="B33" s="36" t="s">
        <v>57</v>
      </c>
      <c r="C33" s="204">
        <f>'[20]НР нас.'!$H$6</f>
        <v>630916.2254144091</v>
      </c>
      <c r="D33" s="209"/>
      <c r="E33" s="209"/>
      <c r="F33" s="209"/>
      <c r="G33" s="205"/>
      <c r="H33" s="204">
        <f>'[20]НР проч.'!$L$6</f>
        <v>2169102.118660919</v>
      </c>
      <c r="I33" s="205"/>
      <c r="J33" s="62">
        <f>'[20]НР проч.'!$M$6</f>
        <v>1398793.8363151783</v>
      </c>
      <c r="K33" s="62">
        <f>'[20]НР проч.'!$N$6</f>
        <v>196287.5536379138</v>
      </c>
      <c r="L33" s="62">
        <f>K33+J33+H33</f>
        <v>3764183.508614011</v>
      </c>
      <c r="M33" s="62">
        <f>'[20]НР сет'!$G$6</f>
        <v>9832162.915971525</v>
      </c>
      <c r="N33" s="62">
        <f>M33+L33+C33</f>
        <v>14227262.649999944</v>
      </c>
    </row>
    <row r="34" spans="1:14" ht="16.5" customHeight="1">
      <c r="A34" s="40"/>
      <c r="B34" s="36" t="s">
        <v>49</v>
      </c>
      <c r="C34" s="204">
        <f>'[20]НР нас.'!$H$7</f>
        <v>-9180501.755142221</v>
      </c>
      <c r="D34" s="209"/>
      <c r="E34" s="209"/>
      <c r="F34" s="209"/>
      <c r="G34" s="205"/>
      <c r="H34" s="204">
        <f>'[20]НР проч.'!$L$7</f>
        <v>-3577168.477059658</v>
      </c>
      <c r="I34" s="205"/>
      <c r="J34" s="62">
        <f>'[20]НР проч.'!$M$7</f>
        <v>-2306816.8041166356</v>
      </c>
      <c r="K34" s="62">
        <f>'[20]НР проч.'!$N$7</f>
        <v>-323707.0506141833</v>
      </c>
      <c r="L34" s="62">
        <f>K34+J34+H34</f>
        <v>-6207692.331790477</v>
      </c>
      <c r="M34" s="62">
        <f>'[20]НР сет'!$G$7</f>
        <v>2932075.6169326706</v>
      </c>
      <c r="N34" s="62">
        <f>M34+L34+C34</f>
        <v>-12456118.470000029</v>
      </c>
    </row>
    <row r="35" spans="1:14" ht="16.5" customHeight="1">
      <c r="A35" s="40"/>
      <c r="B35" s="36" t="s">
        <v>58</v>
      </c>
      <c r="C35" s="204">
        <v>0</v>
      </c>
      <c r="D35" s="209"/>
      <c r="E35" s="209"/>
      <c r="F35" s="209"/>
      <c r="G35" s="205"/>
      <c r="H35" s="204">
        <v>0</v>
      </c>
      <c r="I35" s="205"/>
      <c r="J35" s="62">
        <v>0</v>
      </c>
      <c r="K35" s="62">
        <v>0</v>
      </c>
      <c r="L35" s="62">
        <v>0</v>
      </c>
      <c r="M35" s="62">
        <v>0</v>
      </c>
      <c r="N35" s="62">
        <f>M35+L35+C35</f>
        <v>0</v>
      </c>
    </row>
    <row r="36" spans="1:14" ht="45.75" customHeight="1">
      <c r="A36" s="40"/>
      <c r="B36" s="36" t="s">
        <v>53</v>
      </c>
      <c r="C36" s="204" t="s">
        <v>40</v>
      </c>
      <c r="D36" s="209"/>
      <c r="E36" s="209"/>
      <c r="F36" s="209"/>
      <c r="G36" s="205"/>
      <c r="H36" s="204" t="s">
        <v>40</v>
      </c>
      <c r="I36" s="205"/>
      <c r="J36" s="62" t="s">
        <v>40</v>
      </c>
      <c r="K36" s="62" t="s">
        <v>40</v>
      </c>
      <c r="L36" s="62" t="s">
        <v>40</v>
      </c>
      <c r="M36" s="62">
        <v>0</v>
      </c>
      <c r="N36" s="62">
        <v>0</v>
      </c>
    </row>
    <row r="37" spans="1:15" ht="165.75" customHeight="1">
      <c r="A37" s="41" t="s">
        <v>59</v>
      </c>
      <c r="B37" s="36" t="s">
        <v>60</v>
      </c>
      <c r="C37" s="204">
        <v>0</v>
      </c>
      <c r="D37" s="209"/>
      <c r="E37" s="209"/>
      <c r="F37" s="209"/>
      <c r="G37" s="205"/>
      <c r="H37" s="204">
        <v>0</v>
      </c>
      <c r="I37" s="205"/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42"/>
    </row>
    <row r="38" spans="1:14" ht="53.25" customHeight="1">
      <c r="A38" s="41" t="s">
        <v>61</v>
      </c>
      <c r="B38" s="39" t="s">
        <v>62</v>
      </c>
      <c r="C38" s="204">
        <f>'[20]Рез. насел.'!$F$29</f>
        <v>964150.4904399998</v>
      </c>
      <c r="D38" s="209"/>
      <c r="E38" s="209"/>
      <c r="F38" s="209"/>
      <c r="G38" s="205"/>
      <c r="H38" s="204">
        <f>'[20]Рез. проч.'!$G$28+'[20]Рез. проч.'!$H$28</f>
        <v>-20091796.01407121</v>
      </c>
      <c r="I38" s="205"/>
      <c r="J38" s="62">
        <f>'[20]Рез. проч.'!$I$28</f>
        <v>15509919.838842006</v>
      </c>
      <c r="K38" s="62">
        <f>'[20]Рез. проч.'!$J$28</f>
        <v>-1359462.1508312917</v>
      </c>
      <c r="L38" s="62">
        <f>K38+J38+H38</f>
        <v>-5941338.326060496</v>
      </c>
      <c r="M38" s="62">
        <f>'[20]Рез. деят. сет'!$F$27</f>
        <v>9556703.51169933</v>
      </c>
      <c r="N38" s="62">
        <f>M38+L38+C38</f>
        <v>4579515.676078834</v>
      </c>
    </row>
    <row r="39" spans="1:14" ht="90" customHeight="1">
      <c r="A39" s="41" t="s">
        <v>63</v>
      </c>
      <c r="B39" s="39" t="s">
        <v>64</v>
      </c>
      <c r="C39" s="204">
        <v>0</v>
      </c>
      <c r="D39" s="209"/>
      <c r="E39" s="209"/>
      <c r="F39" s="209"/>
      <c r="G39" s="205"/>
      <c r="H39" s="204">
        <v>0</v>
      </c>
      <c r="I39" s="205"/>
      <c r="J39" s="62">
        <v>0</v>
      </c>
      <c r="K39" s="62">
        <v>0</v>
      </c>
      <c r="L39" s="62">
        <v>0</v>
      </c>
      <c r="M39" s="62">
        <v>0</v>
      </c>
      <c r="N39" s="62">
        <v>0</v>
      </c>
    </row>
    <row r="40" spans="1:14" ht="51" customHeight="1">
      <c r="A40" s="104" t="s">
        <v>65</v>
      </c>
      <c r="B40" s="105" t="s">
        <v>337</v>
      </c>
      <c r="C40" s="199">
        <f>'[20]Рез. насел.'!$F$30</f>
        <v>-4145163.7654073574</v>
      </c>
      <c r="D40" s="200"/>
      <c r="E40" s="200"/>
      <c r="F40" s="200"/>
      <c r="G40" s="201"/>
      <c r="H40" s="199">
        <f>'[20]Рез. проч.'!$H$29</f>
        <v>13244150.10944897</v>
      </c>
      <c r="I40" s="201"/>
      <c r="J40" s="22">
        <f>'[20]Рез. проч.'!$I$29</f>
        <v>-25599.504397109617</v>
      </c>
      <c r="K40" s="22">
        <f>'[20]Рез. проч.'!$J$29</f>
        <v>108847.74202105991</v>
      </c>
      <c r="L40" s="22">
        <f>K40+J40+H40</f>
        <v>13327398.34707292</v>
      </c>
      <c r="M40" s="22">
        <f>'[20]Рез. деят. сет'!$F$28</f>
        <v>-172978.38322440162</v>
      </c>
      <c r="N40" s="22">
        <f>M40+L40+C40</f>
        <v>9009256.19844116</v>
      </c>
    </row>
    <row r="41" spans="1:14" ht="48.75" customHeight="1">
      <c r="A41" s="41" t="s">
        <v>336</v>
      </c>
      <c r="B41" s="39" t="s">
        <v>66</v>
      </c>
      <c r="C41" s="204" t="s">
        <v>40</v>
      </c>
      <c r="D41" s="209"/>
      <c r="E41" s="209"/>
      <c r="F41" s="209"/>
      <c r="G41" s="205"/>
      <c r="H41" s="204" t="s">
        <v>40</v>
      </c>
      <c r="I41" s="205"/>
      <c r="J41" s="62" t="s">
        <v>40</v>
      </c>
      <c r="K41" s="62" t="s">
        <v>40</v>
      </c>
      <c r="L41" s="62" t="s">
        <v>40</v>
      </c>
      <c r="M41" s="62">
        <f>'[20]Анализ'!$N$22</f>
        <v>720387.3180112434</v>
      </c>
      <c r="N41" s="62">
        <f>M41</f>
        <v>720387.3180112434</v>
      </c>
    </row>
    <row r="42" spans="1:14" ht="57">
      <c r="A42" s="26" t="s">
        <v>68</v>
      </c>
      <c r="B42" s="103" t="s">
        <v>338</v>
      </c>
      <c r="C42" s="237">
        <f>C20+D20+E20+F20+G20+C21+C26+C31</f>
        <v>438378889.9187382</v>
      </c>
      <c r="D42" s="237"/>
      <c r="E42" s="237"/>
      <c r="F42" s="237"/>
      <c r="G42" s="237"/>
      <c r="H42" s="206">
        <f>H20+H21+H26+H31</f>
        <v>398292450.5327055</v>
      </c>
      <c r="I42" s="212"/>
      <c r="J42" s="101">
        <f>J20+J21+J26+J31</f>
        <v>68260836.03886071</v>
      </c>
      <c r="K42" s="101">
        <f>K20+K21+K26+K31</f>
        <v>6901169.693153358</v>
      </c>
      <c r="L42" s="101">
        <f>L20+L21+L26+L31</f>
        <v>473454456.26471955</v>
      </c>
      <c r="M42" s="101">
        <f>M20+M21+M26+M31</f>
        <v>112162117.75204434</v>
      </c>
      <c r="N42" s="101">
        <f>N20+N21+N26+N31</f>
        <v>819641505.3334929</v>
      </c>
    </row>
    <row r="43" spans="1:14" ht="15.75">
      <c r="A43" s="43"/>
      <c r="B43" s="4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ht="15">
      <c r="A44" s="85"/>
      <c r="B44" s="240" t="s">
        <v>340</v>
      </c>
      <c r="C44" s="240"/>
      <c r="D44" s="240"/>
      <c r="E44" s="240"/>
      <c r="F44" s="240"/>
      <c r="G44" s="240"/>
      <c r="H44" s="240"/>
      <c r="I44" s="59"/>
      <c r="J44" s="59"/>
      <c r="K44" s="59"/>
      <c r="L44" s="59"/>
      <c r="M44" s="59"/>
      <c r="N44" s="59"/>
    </row>
    <row r="45" spans="1:14" ht="15">
      <c r="A45" s="85"/>
      <c r="B45" s="86"/>
      <c r="C45" s="241"/>
      <c r="D45" s="242"/>
      <c r="E45" s="242"/>
      <c r="F45" s="242"/>
      <c r="G45" s="242"/>
      <c r="H45" s="77"/>
      <c r="I45" s="59"/>
      <c r="J45" s="59"/>
      <c r="K45" s="59"/>
      <c r="L45" s="59"/>
      <c r="M45" s="59"/>
      <c r="N45" s="59"/>
    </row>
    <row r="46" spans="1:14" ht="28.5">
      <c r="A46" s="78" t="s">
        <v>74</v>
      </c>
      <c r="B46" s="88" t="s">
        <v>21</v>
      </c>
      <c r="C46" s="78" t="s">
        <v>4</v>
      </c>
      <c r="D46" s="79" t="s">
        <v>9</v>
      </c>
      <c r="E46" s="79" t="s">
        <v>10</v>
      </c>
      <c r="F46" s="79" t="s">
        <v>11</v>
      </c>
      <c r="G46" s="79" t="s">
        <v>5</v>
      </c>
      <c r="H46" s="78" t="s">
        <v>75</v>
      </c>
      <c r="I46" s="59"/>
      <c r="J46" s="59"/>
      <c r="K46" s="59"/>
      <c r="L46" s="59"/>
      <c r="M46" s="59"/>
      <c r="N46" s="59"/>
    </row>
    <row r="47" spans="1:14" ht="15">
      <c r="A47" s="81" t="s">
        <v>8</v>
      </c>
      <c r="B47" s="83" t="s">
        <v>77</v>
      </c>
      <c r="C47" s="84">
        <f>G20+C21</f>
        <v>242753044.45500332</v>
      </c>
      <c r="D47" s="84">
        <f>H20+H21</f>
        <v>393172138.0088884</v>
      </c>
      <c r="E47" s="84">
        <f>J20+J21</f>
        <v>45058711.02433374</v>
      </c>
      <c r="F47" s="84">
        <f>K20+K21</f>
        <v>7068773.181570021</v>
      </c>
      <c r="G47" s="84">
        <f>M20+M21</f>
        <v>52406636.00678818</v>
      </c>
      <c r="H47" s="84">
        <f>C47+D47+E47+F47+G47</f>
        <v>740459302.6765836</v>
      </c>
      <c r="I47" s="59"/>
      <c r="J47" s="59"/>
      <c r="K47" s="59"/>
      <c r="L47" s="59"/>
      <c r="M47" s="59"/>
      <c r="N47" s="59"/>
    </row>
    <row r="48" spans="1:14" ht="15">
      <c r="A48" s="81" t="s">
        <v>12</v>
      </c>
      <c r="B48" s="83" t="s">
        <v>78</v>
      </c>
      <c r="C48" s="84">
        <f>C26</f>
        <v>3002485.666420855</v>
      </c>
      <c r="D48" s="84">
        <f>H26</f>
        <v>13376024.786838038</v>
      </c>
      <c r="E48" s="84">
        <f>J26</f>
        <v>8625827.64788353</v>
      </c>
      <c r="F48" s="84">
        <f>K26</f>
        <v>1210430.417369838</v>
      </c>
      <c r="G48" s="84">
        <f>M26</f>
        <v>36887130.76586579</v>
      </c>
      <c r="H48" s="84">
        <f>C48+D48+E48+F48+G48</f>
        <v>63101899.28437805</v>
      </c>
      <c r="I48" s="45"/>
      <c r="J48" s="45"/>
      <c r="K48" s="45"/>
      <c r="L48" s="45"/>
      <c r="M48" s="45"/>
      <c r="N48" s="45"/>
    </row>
    <row r="49" spans="1:14" ht="30">
      <c r="A49" s="81" t="s">
        <v>76</v>
      </c>
      <c r="B49" s="83" t="s">
        <v>79</v>
      </c>
      <c r="C49" s="84">
        <f>C31</f>
        <v>-11730598.80469517</v>
      </c>
      <c r="D49" s="84">
        <f>H31</f>
        <v>-8255712.263020981</v>
      </c>
      <c r="E49" s="84">
        <f>J31</f>
        <v>14576297.36664344</v>
      </c>
      <c r="F49" s="84">
        <f>K31</f>
        <v>-1378033.9057865012</v>
      </c>
      <c r="G49" s="84">
        <f>M31</f>
        <v>22868350.979390368</v>
      </c>
      <c r="H49" s="84">
        <f>C49+D49+E49+F49+G49</f>
        <v>16080303.372531155</v>
      </c>
      <c r="I49" s="45"/>
      <c r="J49" s="45"/>
      <c r="K49" s="45"/>
      <c r="L49" s="45"/>
      <c r="M49" s="45"/>
      <c r="N49" s="45"/>
    </row>
    <row r="50" spans="1:14" ht="15">
      <c r="A50" s="81" t="s">
        <v>16</v>
      </c>
      <c r="B50" s="82" t="s">
        <v>339</v>
      </c>
      <c r="C50" s="80">
        <f>C49+C48+C47</f>
        <v>234024931.316729</v>
      </c>
      <c r="D50" s="80">
        <f>D49+D48+D47</f>
        <v>398292450.5327055</v>
      </c>
      <c r="E50" s="80">
        <f>E49+E48+E47</f>
        <v>68260836.03886071</v>
      </c>
      <c r="F50" s="80">
        <f>F49+F48+F47</f>
        <v>6901169.693153358</v>
      </c>
      <c r="G50" s="80">
        <f>G49+G48+G47</f>
        <v>112162117.75204434</v>
      </c>
      <c r="H50" s="80">
        <f>H49+H48+H47</f>
        <v>819641505.3334929</v>
      </c>
      <c r="I50" s="45"/>
      <c r="J50" s="45"/>
      <c r="K50" s="45"/>
      <c r="L50" s="45"/>
      <c r="M50" s="45"/>
      <c r="N50" s="45"/>
    </row>
    <row r="51" spans="1:14" ht="15">
      <c r="A51" s="89"/>
      <c r="B51" s="86"/>
      <c r="C51" s="87"/>
      <c r="D51" s="87"/>
      <c r="E51" s="87"/>
      <c r="F51" s="87"/>
      <c r="G51" s="87"/>
      <c r="H51" s="87"/>
      <c r="I51" s="45"/>
      <c r="J51" s="45"/>
      <c r="K51" s="45"/>
      <c r="L51" s="45"/>
      <c r="M51" s="45"/>
      <c r="N51" s="45"/>
    </row>
    <row r="52" spans="1:14" ht="16.5">
      <c r="A52" s="43"/>
      <c r="B52" s="238" t="s">
        <v>344</v>
      </c>
      <c r="C52" s="238"/>
      <c r="D52" s="238"/>
      <c r="E52" s="238"/>
      <c r="F52" s="238"/>
      <c r="G52" s="238"/>
      <c r="H52" s="238"/>
      <c r="I52" s="45"/>
      <c r="J52" s="45"/>
      <c r="K52" s="45"/>
      <c r="L52" s="45"/>
      <c r="M52" s="45"/>
      <c r="N52" s="45"/>
    </row>
    <row r="53" spans="1:14" ht="15.75">
      <c r="A53" s="43"/>
      <c r="B53" s="44"/>
      <c r="C53" s="239"/>
      <c r="D53" s="239"/>
      <c r="E53" s="239"/>
      <c r="F53" s="239"/>
      <c r="G53" s="239"/>
      <c r="H53" s="63"/>
      <c r="I53" s="45"/>
      <c r="J53" s="45"/>
      <c r="K53" s="45"/>
      <c r="L53" s="45"/>
      <c r="M53" s="45"/>
      <c r="N53" s="45"/>
    </row>
    <row r="54" spans="1:14" s="31" customFormat="1" ht="39.75" customHeight="1">
      <c r="A54" s="10"/>
      <c r="B54" s="46" t="s">
        <v>343</v>
      </c>
      <c r="C54" s="40" t="s">
        <v>4</v>
      </c>
      <c r="D54" s="64" t="s">
        <v>9</v>
      </c>
      <c r="E54" s="64" t="s">
        <v>10</v>
      </c>
      <c r="F54" s="64" t="s">
        <v>11</v>
      </c>
      <c r="G54" s="64" t="s">
        <v>5</v>
      </c>
      <c r="H54" s="47"/>
      <c r="I54" s="47"/>
      <c r="J54" s="48"/>
      <c r="K54" s="48"/>
      <c r="L54" s="49"/>
      <c r="M54" s="49"/>
      <c r="N54" s="49"/>
    </row>
    <row r="55" spans="1:14" ht="15">
      <c r="A55" s="40" t="s">
        <v>8</v>
      </c>
      <c r="B55" s="50" t="s">
        <v>342</v>
      </c>
      <c r="C55" s="51"/>
      <c r="D55" s="64"/>
      <c r="E55" s="51"/>
      <c r="F55" s="51"/>
      <c r="G55" s="51"/>
      <c r="H55" s="52"/>
      <c r="I55" s="52"/>
      <c r="J55" s="53"/>
      <c r="K55" s="53"/>
      <c r="L55" s="54"/>
      <c r="M55" s="54"/>
      <c r="N55" s="54"/>
    </row>
    <row r="56" spans="1:14" ht="15">
      <c r="A56" s="41"/>
      <c r="B56" s="32" t="s">
        <v>67</v>
      </c>
      <c r="C56" s="60">
        <f>'[20]Анализ'!$H$38</f>
        <v>0.46058</v>
      </c>
      <c r="D56" s="107">
        <f>'[20]Анализ'!$H$40</f>
        <v>0.48564894952128573</v>
      </c>
      <c r="E56" s="55">
        <f>'[20]Анализ'!$H$41</f>
        <v>0.22303558163655365</v>
      </c>
      <c r="F56" s="55">
        <f>'[20]Анализ'!$H$42</f>
        <v>0.18960884241242462</v>
      </c>
      <c r="G56" s="55">
        <f>'[20]Анализ'!$H$43</f>
        <v>0.4408677569524874</v>
      </c>
      <c r="H56" s="65"/>
      <c r="I56" s="53"/>
      <c r="J56" s="53"/>
      <c r="K56" s="53"/>
      <c r="L56" s="54"/>
      <c r="M56" s="54"/>
      <c r="N56" s="54"/>
    </row>
    <row r="57" spans="1:14" ht="15">
      <c r="A57" s="40" t="s">
        <v>12</v>
      </c>
      <c r="B57" s="50" t="s">
        <v>341</v>
      </c>
      <c r="C57" s="61"/>
      <c r="D57" s="107"/>
      <c r="E57" s="61"/>
      <c r="F57" s="61"/>
      <c r="G57" s="61"/>
      <c r="H57" s="66"/>
      <c r="I57" s="52"/>
      <c r="J57" s="53"/>
      <c r="K57" s="53"/>
      <c r="L57" s="54"/>
      <c r="M57" s="54"/>
      <c r="N57" s="54"/>
    </row>
    <row r="58" spans="1:14" ht="15">
      <c r="A58" s="41"/>
      <c r="B58" s="32" t="s">
        <v>67</v>
      </c>
      <c r="C58" s="55">
        <f>'[20]Анализ'!$I$38</f>
        <v>0.7988694813855927</v>
      </c>
      <c r="D58" s="108">
        <f>'[20]Анализ'!$I$40</f>
        <v>1.320027554144147</v>
      </c>
      <c r="E58" s="55">
        <f>'[20]Анализ'!$I$41</f>
        <v>0.5019704178577168</v>
      </c>
      <c r="F58" s="55">
        <f>'[20]Анализ'!$I$42</f>
        <v>0.4400091847147157</v>
      </c>
      <c r="G58" s="55">
        <f>'[20]Анализ'!$I$43</f>
        <v>0.4408677569524874</v>
      </c>
      <c r="H58" s="65"/>
      <c r="I58" s="53"/>
      <c r="J58" s="53"/>
      <c r="K58" s="53"/>
      <c r="L58" s="53"/>
      <c r="M58" s="53"/>
      <c r="N58" s="53"/>
    </row>
    <row r="59" spans="1:14" ht="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5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15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5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5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1:14" ht="1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1:14" ht="1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1:14" ht="15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1:14" ht="15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1:14" ht="1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4" ht="15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4" ht="15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5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5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ht="15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5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ht="1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4" ht="1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1:14" ht="15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1:14" ht="1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1:14" ht="15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1:14" ht="15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1:14" ht="15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1:14" ht="15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1:14" ht="1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1:14" ht="1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15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1:14" ht="15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1:14" ht="15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1:14" ht="15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1:14" ht="15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1:14" ht="15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1:14" ht="15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1:14" ht="15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5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5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1:14" ht="15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1:14" ht="15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1:14" ht="15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 ht="1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 ht="15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1:14" ht="15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1:14" ht="15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1:14" ht="15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 ht="15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ht="1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1:14" ht="15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1:14" ht="1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1:14" ht="15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1:14" ht="15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4" ht="1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4" ht="15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1:14" ht="15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1:14" ht="1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1:14" ht="1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1:14" ht="1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1:14" ht="15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ht="15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1:14" ht="15">
      <c r="A129" s="5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 ht="1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 ht="1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4" ht="15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1:14" ht="15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ht="15">
      <c r="A134" s="58"/>
    </row>
    <row r="135" ht="15">
      <c r="A135" s="58"/>
    </row>
    <row r="136" ht="15">
      <c r="A136" s="58"/>
    </row>
    <row r="137" ht="15">
      <c r="A137" s="58"/>
    </row>
    <row r="138" ht="15">
      <c r="A138" s="58"/>
    </row>
    <row r="139" ht="15">
      <c r="A139" s="58"/>
    </row>
  </sheetData>
  <sheetProtection/>
  <mergeCells count="70">
    <mergeCell ref="H10:I10"/>
    <mergeCell ref="H12:I12"/>
    <mergeCell ref="H15:I15"/>
    <mergeCell ref="H8:L8"/>
    <mergeCell ref="C41:G41"/>
    <mergeCell ref="H41:I41"/>
    <mergeCell ref="C37:G37"/>
    <mergeCell ref="H37:I37"/>
    <mergeCell ref="C38:G38"/>
    <mergeCell ref="H38:I38"/>
    <mergeCell ref="C39:G39"/>
    <mergeCell ref="H39:I39"/>
    <mergeCell ref="C34:G34"/>
    <mergeCell ref="H34:I34"/>
    <mergeCell ref="C35:G35"/>
    <mergeCell ref="H35:I35"/>
    <mergeCell ref="C42:G42"/>
    <mergeCell ref="H42:I42"/>
    <mergeCell ref="B52:H52"/>
    <mergeCell ref="C53:G53"/>
    <mergeCell ref="B44:H44"/>
    <mergeCell ref="C45:G45"/>
    <mergeCell ref="H11:I11"/>
    <mergeCell ref="H13:I13"/>
    <mergeCell ref="H14:I14"/>
    <mergeCell ref="H16:I16"/>
    <mergeCell ref="H17:I17"/>
    <mergeCell ref="C2:N2"/>
    <mergeCell ref="D3:L3"/>
    <mergeCell ref="D4:L4"/>
    <mergeCell ref="A7:A9"/>
    <mergeCell ref="B7:B9"/>
    <mergeCell ref="C7:M7"/>
    <mergeCell ref="N7:N9"/>
    <mergeCell ref="C8:G8"/>
    <mergeCell ref="M8:M9"/>
    <mergeCell ref="H9:I9"/>
    <mergeCell ref="C18:N18"/>
    <mergeCell ref="C19:N19"/>
    <mergeCell ref="H20:I20"/>
    <mergeCell ref="C21:G21"/>
    <mergeCell ref="H21:I21"/>
    <mergeCell ref="H26:I26"/>
    <mergeCell ref="H27:I27"/>
    <mergeCell ref="C22:G22"/>
    <mergeCell ref="C23:G23"/>
    <mergeCell ref="C24:G24"/>
    <mergeCell ref="H23:I23"/>
    <mergeCell ref="H22:I22"/>
    <mergeCell ref="H36:I36"/>
    <mergeCell ref="H33:I33"/>
    <mergeCell ref="H32:I32"/>
    <mergeCell ref="H31:I31"/>
    <mergeCell ref="H30:I30"/>
    <mergeCell ref="C40:G40"/>
    <mergeCell ref="H40:I40"/>
    <mergeCell ref="H29:I29"/>
    <mergeCell ref="H28:I28"/>
    <mergeCell ref="H24:I24"/>
    <mergeCell ref="C26:G26"/>
    <mergeCell ref="C27:G27"/>
    <mergeCell ref="C25:G25"/>
    <mergeCell ref="C28:G28"/>
    <mergeCell ref="C29:G29"/>
    <mergeCell ref="C30:G30"/>
    <mergeCell ref="C36:G36"/>
    <mergeCell ref="C31:G31"/>
    <mergeCell ref="C32:G32"/>
    <mergeCell ref="C33:G33"/>
    <mergeCell ref="H25:I25"/>
  </mergeCells>
  <printOptions/>
  <pageMargins left="0.31496062992125984" right="0.31496062992125984" top="0.35433070866141736" bottom="0.35433070866141736" header="0" footer="0"/>
  <pageSetup fitToHeight="0" fitToWidth="1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</dc:creator>
  <cp:keywords/>
  <dc:description/>
  <cp:lastModifiedBy>Михеев Е.Ю.</cp:lastModifiedBy>
  <cp:lastPrinted>2019-04-12T12:53:28Z</cp:lastPrinted>
  <dcterms:created xsi:type="dcterms:W3CDTF">2017-12-07T13:09:31Z</dcterms:created>
  <dcterms:modified xsi:type="dcterms:W3CDTF">2019-04-18T10:59:13Z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