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едложение ГП о С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<sst xmlns="http://schemas.openxmlformats.org/spreadsheetml/2006/main" count="137" uniqueCount="83">
  <si>
    <t>Предложение о размере сбытовых надбавок</t>
  </si>
  <si>
    <t>ПАО "Мордовская энергосбытовая компания"</t>
  </si>
  <si>
    <t>(наименование гарантирующего поставщика)</t>
  </si>
  <si>
    <t>на</t>
  </si>
  <si>
    <t>год</t>
  </si>
  <si>
    <t>№ п/п</t>
  </si>
  <si>
    <t>Наименование</t>
  </si>
  <si>
    <t>Наименование групп потребителей</t>
  </si>
  <si>
    <t>Всего</t>
  </si>
  <si>
    <t xml:space="preserve">Население </t>
  </si>
  <si>
    <t>Прочие</t>
  </si>
  <si>
    <t>Сетевые организации</t>
  </si>
  <si>
    <t>Проживающее в сельских населенных пунктах</t>
  </si>
  <si>
    <t>Проживающее в городских населенных пунктах</t>
  </si>
  <si>
    <t>Исполнители коммунальных услуг ( в соотв. с п.71(1) ПП1178)</t>
  </si>
  <si>
    <t>Иные потребители, приравненные к населению</t>
  </si>
  <si>
    <t>Итого население</t>
  </si>
  <si>
    <t>менее 150 кВт</t>
  </si>
  <si>
    <t>от 150 до 670 кВт</t>
  </si>
  <si>
    <t>от 670 кВт до 10 МВт</t>
  </si>
  <si>
    <t>не менее 10 МВт</t>
  </si>
  <si>
    <t>Итого прочие</t>
  </si>
  <si>
    <t>1.</t>
  </si>
  <si>
    <t>Объемы электрической энергии</t>
  </si>
  <si>
    <t>1 полугодие 2018 года</t>
  </si>
  <si>
    <t>2 полугодие 2018 года</t>
  </si>
  <si>
    <t>2.</t>
  </si>
  <si>
    <t>Мощность</t>
  </si>
  <si>
    <t xml:space="preserve">3. </t>
  </si>
  <si>
    <t>Количество точек поставки</t>
  </si>
  <si>
    <t>3.1.</t>
  </si>
  <si>
    <t>Приведенное количество точек поставки</t>
  </si>
  <si>
    <t>3.2.</t>
  </si>
  <si>
    <t>Группа масштаба деятельности</t>
  </si>
  <si>
    <t>4.</t>
  </si>
  <si>
    <t>Эталонная выручка (Постоянные компоненты), всего в руб.</t>
  </si>
  <si>
    <t>5.</t>
  </si>
  <si>
    <t>Эталонная выручка (Переменные компоненты), всего в руб.</t>
  </si>
  <si>
    <t>5.1.</t>
  </si>
  <si>
    <t>Расходы на уплату процентов по заемным средствам</t>
  </si>
  <si>
    <t>5.1.1.</t>
  </si>
  <si>
    <t>Доля (не более 1/12) выручки от продажи эл.энергии, используемая для определения величины достаточного оборотного капитала</t>
  </si>
  <si>
    <t>х</t>
  </si>
  <si>
    <t>5.2.</t>
  </si>
  <si>
    <t>Расходы на формирование резерва по сомнительным долгам</t>
  </si>
  <si>
    <t>5.3.</t>
  </si>
  <si>
    <t>Расчетная предпринимательская прибыль ГП</t>
  </si>
  <si>
    <t>6.</t>
  </si>
  <si>
    <t>Неподконтрольные расходы, всего, в том числе:</t>
  </si>
  <si>
    <t>6.1.</t>
  </si>
  <si>
    <t>Амортизация основных средств и нематериальных активов, рассчитанная исходя из первоначальной стоимости имущества и максимального срока его полезного использования</t>
  </si>
  <si>
    <t>6.2.</t>
  </si>
  <si>
    <t>Налоги (включая налог на прибыль)</t>
  </si>
  <si>
    <t>6.3.</t>
  </si>
  <si>
    <t>Капитальные вложения из прибыли в соответствии с утвержденной в установленном порядке инвестиционной программой ГП</t>
  </si>
  <si>
    <t>6.4.</t>
  </si>
  <si>
    <t>Расходы на списание безнадежной к взысканию дебиторской задолженности сетевых организаций</t>
  </si>
  <si>
    <t>7.</t>
  </si>
  <si>
    <t xml:space="preserve">Выпадающие, недополученные (излишне полученные) доходы от осуществления деятельности в качестве гарантирующего поставщика за период, предшествующий базовому периоду регулирования, обусловленные: </t>
  </si>
  <si>
    <t>7.1.</t>
  </si>
  <si>
    <t>отклонением величины фактических непоконтрольных расходов от учтенных при установлении сбытовых надбавок ГП на 2016 год, в том числе:</t>
  </si>
  <si>
    <t>Амортизация основных средств и нематериальных активов</t>
  </si>
  <si>
    <t>Капитальные вложения из прибыли</t>
  </si>
  <si>
    <t>7.2.</t>
  </si>
  <si>
    <t>разницей между сбытовой надбавкой, установленной для организации, которой был присвоен статус гарантирующего поставщика, и сбытовой надбавкой организации, ранее осуществлявшей функции гарантирующего поставщика, на период с момента присвоения статуса гарантирующего поставщика до момента установления сбытовой надбавки для организации, которой был присвоен статус гарантирующего поставщика</t>
  </si>
  <si>
    <t>7.3.</t>
  </si>
  <si>
    <t xml:space="preserve">отклонением величины фактического полезного отпуска от величины, учтенной при установлении сбытовых надбавок ГП </t>
  </si>
  <si>
    <t>7.4.</t>
  </si>
  <si>
    <t>процедурой принятия гарантирующим поставщиком на обслуживание покупателей (потребителей) электрической энергии в случаях, установленных пунктом 15 Основных положений функционирования розничных рынков электрической энергии</t>
  </si>
  <si>
    <t>7.5.</t>
  </si>
  <si>
    <t>установлением цен (тарифов) на электрическую энергию (мощность), поставляемую населению и приравненным к нему категориям потребителей</t>
  </si>
  <si>
    <t>Итого Необходимая валовая выручка, рассчитанная с использованием метода сравнения аналогов</t>
  </si>
  <si>
    <t>Предложение ГП об установлении сбытовых надбавок на 2018 год</t>
  </si>
  <si>
    <t>Сбытовые надбавок ГП на 2018 год</t>
  </si>
  <si>
    <t>население</t>
  </si>
  <si>
    <t>до 150 кВт</t>
  </si>
  <si>
    <t>сетевые организации</t>
  </si>
  <si>
    <t>с 01 января по 30 июня 2018 года</t>
  </si>
  <si>
    <t>руб./кВт.ч</t>
  </si>
  <si>
    <t xml:space="preserve">Доходность продаж </t>
  </si>
  <si>
    <t>Коэффициент параметров деятельности ГП</t>
  </si>
  <si>
    <t>менее 670 кВт</t>
  </si>
  <si>
    <t>с 01 июля по 31 декабря 2018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</si>
</sst>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36" fillId="0" borderId="15" xfId="0" applyNumberFormat="1" applyFont="1" applyBorder="1" applyAlignment="1">
      <alignment horizontal="center" vertical="center"/>
    </xf>
    <xf numFmtId="4" fontId="36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18\&#1053;&#1054;&#1042;&#1040;&#1071;%20&#1052;&#1045;&#1044;&#1054;&#1058;&#1048;&#1050;&#1040;%20&#1057;&#1053;%20(&#1089;%20&#1080;&#1079;&#1084;&#1077;&#1085;&#1077;&#1085;&#1080;&#1103;&#1084;&#1080;%2027.11.17)\&#1050;&#1086;&#1087;&#1080;&#1103;%20&#1057;&#1042;&#1054;&#1044;%20&#1087;&#1086;%20&#1088;&#1072;&#1089;&#1095;&#1077;&#1090;&#1091;%20&#1089;&#1073;&#1099;&#1090;&#1086;&#1074;&#1099;&#1093;%20&#1085;&#1072;&#1076;&#1073;&#1072;&#1074;&#1086;&#108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.смета 2016 "/>
      <sheetName val="Смета 2018 год"/>
      <sheetName val="Сбыт. 2017 г. 1пол."/>
      <sheetName val="эл.энергия "/>
      <sheetName val="точки учета"/>
      <sheetName val="ОРЭМ-население"/>
      <sheetName val="Вып 2018"/>
      <sheetName val="ОРЭМ-прочие"/>
      <sheetName val="ОРЭМ-сетевые организации"/>
      <sheetName val="Эталоны затрат- население"/>
      <sheetName val="Эталоны затрат-прочие"/>
      <sheetName val="Эталоны затрат-сетевые "/>
      <sheetName val="НР-население"/>
      <sheetName val="НР-прочие"/>
      <sheetName val="НР-сети"/>
      <sheetName val="Рез 2016-население"/>
      <sheetName val="Рез 2016-прочие"/>
      <sheetName val="Рез 2016-сети"/>
      <sheetName val="РПП-население"/>
      <sheetName val="РПП-прочие"/>
      <sheetName val="РПП-сети"/>
      <sheetName val="ключевая ставка"/>
      <sheetName val="% по кредитам население"/>
      <sheetName val="% по кредитам прочие"/>
      <sheetName val="% по кредитам сети)"/>
      <sheetName val="РСД прочие"/>
      <sheetName val="РСД население"/>
      <sheetName val="РСД сети"/>
      <sheetName val="Эталонная выручка-население"/>
      <sheetName val="Эталонная выручка-прочие"/>
      <sheetName val="Эталонная выручка-сетевые"/>
      <sheetName val="НВВ ЭОЗ население"/>
      <sheetName val="НВВ ЭОЗ прочие"/>
      <sheetName val="НВВ 2018 общее"/>
      <sheetName val="Сбытовая надбавка население"/>
      <sheetName val="Сбытовая надбавка сетевые"/>
      <sheetName val="Сбытовая надбавка прочие"/>
      <sheetName val="общая табличка"/>
      <sheetName val="РАСЧЕТ ПВВ 2017"/>
      <sheetName val="РАСЧЕТ ПВВ 2018"/>
      <sheetName val="РАСЧЕТ % ПО КРЕДИТАМ 2018"/>
      <sheetName val="ЭВ (пост.компонент) 2018"/>
    </sheetNames>
    <sheetDataSet>
      <sheetData sheetId="2">
        <row r="4">
          <cell r="D4">
            <v>200463299.58066106</v>
          </cell>
        </row>
        <row r="5">
          <cell r="D5">
            <v>95679180.31594631</v>
          </cell>
        </row>
        <row r="6">
          <cell r="D6">
            <v>195285981</v>
          </cell>
        </row>
        <row r="7">
          <cell r="D7">
            <v>17480800.000000004</v>
          </cell>
        </row>
      </sheetData>
      <sheetData sheetId="3">
        <row r="6">
          <cell r="F6">
            <v>318.9868311033924</v>
          </cell>
        </row>
        <row r="7">
          <cell r="F7">
            <v>199.19501799999998</v>
          </cell>
        </row>
        <row r="8">
          <cell r="F8">
            <v>15.169199999999996</v>
          </cell>
        </row>
        <row r="9">
          <cell r="E9">
            <v>122.01</v>
          </cell>
          <cell r="F9">
            <v>123.58</v>
          </cell>
        </row>
        <row r="11">
          <cell r="E11">
            <v>51.513952467974896</v>
          </cell>
          <cell r="F11">
            <v>53.336546108554096</v>
          </cell>
        </row>
        <row r="12">
          <cell r="E12">
            <v>104.84555041149754</v>
          </cell>
          <cell r="F12">
            <v>102.11570053189169</v>
          </cell>
        </row>
        <row r="13">
          <cell r="E13">
            <v>19.32861831450829</v>
          </cell>
          <cell r="F13">
            <v>16.749069586237415</v>
          </cell>
        </row>
        <row r="14">
          <cell r="E14">
            <v>8.754678806019294</v>
          </cell>
          <cell r="F14">
            <v>8.68478377331679</v>
          </cell>
        </row>
      </sheetData>
      <sheetData sheetId="4">
        <row r="8">
          <cell r="E8">
            <v>93495</v>
          </cell>
        </row>
        <row r="9">
          <cell r="E9">
            <v>153562</v>
          </cell>
        </row>
        <row r="10">
          <cell r="E10">
            <v>1148</v>
          </cell>
        </row>
        <row r="12">
          <cell r="E12">
            <v>628</v>
          </cell>
        </row>
        <row r="14">
          <cell r="E14">
            <v>20070</v>
          </cell>
        </row>
        <row r="15">
          <cell r="E15">
            <v>274</v>
          </cell>
        </row>
        <row r="16">
          <cell r="E16">
            <v>32</v>
          </cell>
        </row>
        <row r="17">
          <cell r="E17">
            <v>1157</v>
          </cell>
        </row>
        <row r="20">
          <cell r="D20">
            <v>33191.28</v>
          </cell>
        </row>
      </sheetData>
      <sheetData sheetId="6">
        <row r="58">
          <cell r="B58">
            <v>9328056.466838801</v>
          </cell>
        </row>
      </sheetData>
      <sheetData sheetId="9">
        <row r="19">
          <cell r="C19">
            <v>52059116.24635516</v>
          </cell>
          <cell r="D19">
            <v>117575136.06307895</v>
          </cell>
          <cell r="E19">
            <v>11603500.66724912</v>
          </cell>
          <cell r="F19">
            <v>8620184.432119202</v>
          </cell>
        </row>
      </sheetData>
      <sheetData sheetId="10">
        <row r="13">
          <cell r="C13">
            <v>252386714.59416458</v>
          </cell>
          <cell r="D13">
            <v>3223273.11313386</v>
          </cell>
          <cell r="E13">
            <v>331620.06109376</v>
          </cell>
        </row>
      </sheetData>
      <sheetData sheetId="11">
        <row r="13">
          <cell r="C13">
            <v>14977045.014179304</v>
          </cell>
        </row>
      </sheetData>
      <sheetData sheetId="12">
        <row r="2">
          <cell r="B2">
            <v>14876.50908</v>
          </cell>
        </row>
        <row r="3">
          <cell r="B3">
            <v>11102.897276707175</v>
          </cell>
        </row>
      </sheetData>
      <sheetData sheetId="13">
        <row r="7">
          <cell r="D7">
            <v>4436599.15286315</v>
          </cell>
          <cell r="E7">
            <v>12561341.199914174</v>
          </cell>
        </row>
        <row r="8">
          <cell r="D8">
            <v>2845180.736289137</v>
          </cell>
          <cell r="E8">
            <v>8055558.947868122</v>
          </cell>
        </row>
        <row r="9">
          <cell r="D9">
            <v>235487.0102117145</v>
          </cell>
          <cell r="E9">
            <v>666734.2668332023</v>
          </cell>
        </row>
      </sheetData>
      <sheetData sheetId="14">
        <row r="2">
          <cell r="B2">
            <v>1687.174020636</v>
          </cell>
        </row>
        <row r="3">
          <cell r="B3">
            <v>2353.6630786773317</v>
          </cell>
        </row>
      </sheetData>
      <sheetData sheetId="15">
        <row r="8">
          <cell r="H8">
            <v>-3694421.1357000005</v>
          </cell>
          <cell r="I8">
            <v>-2733571.26577</v>
          </cell>
        </row>
        <row r="17">
          <cell r="B17">
            <v>980.94</v>
          </cell>
          <cell r="C17">
            <v>15042.99828</v>
          </cell>
        </row>
        <row r="18">
          <cell r="B18">
            <v>348.12</v>
          </cell>
          <cell r="C18">
            <v>11102.897276707175</v>
          </cell>
        </row>
      </sheetData>
      <sheetData sheetId="16">
        <row r="9">
          <cell r="H9">
            <v>-20039311.602029372</v>
          </cell>
          <cell r="I9">
            <v>-26115368.009323534</v>
          </cell>
        </row>
        <row r="10">
          <cell r="H10">
            <v>-4062218.78473957</v>
          </cell>
          <cell r="I10">
            <v>-2722920.9650564264</v>
          </cell>
        </row>
        <row r="11">
          <cell r="H11">
            <v>-3571365.616880018</v>
          </cell>
          <cell r="I11">
            <v>-14367459.742538141</v>
          </cell>
        </row>
        <row r="12">
          <cell r="H12">
            <v>3972251.615242543</v>
          </cell>
          <cell r="I12">
            <v>1538683.7887662058</v>
          </cell>
        </row>
        <row r="25">
          <cell r="D25">
            <v>-7021.14792684503</v>
          </cell>
        </row>
        <row r="26">
          <cell r="D26">
            <v>16273.425201634229</v>
          </cell>
        </row>
      </sheetData>
      <sheetData sheetId="17">
        <row r="8">
          <cell r="H8">
            <v>2445210.815604433</v>
          </cell>
          <cell r="I8">
            <v>1616836.2451510415</v>
          </cell>
        </row>
        <row r="17">
          <cell r="D17">
            <v>-776.4377231549802</v>
          </cell>
        </row>
        <row r="18">
          <cell r="D18">
            <v>1799.606181658597</v>
          </cell>
        </row>
      </sheetData>
      <sheetData sheetId="18">
        <row r="5">
          <cell r="B5">
            <v>10308214.688434467</v>
          </cell>
        </row>
      </sheetData>
      <sheetData sheetId="19">
        <row r="6">
          <cell r="B6">
            <v>26957109.6866801</v>
          </cell>
        </row>
        <row r="7">
          <cell r="B7">
            <v>17287531.855808686</v>
          </cell>
        </row>
        <row r="8">
          <cell r="B8">
            <v>1430836.7615246119</v>
          </cell>
        </row>
      </sheetData>
      <sheetData sheetId="20">
        <row r="5">
          <cell r="B5">
            <v>9154571.425257653</v>
          </cell>
        </row>
      </sheetData>
      <sheetData sheetId="22">
        <row r="17">
          <cell r="B17">
            <v>10556939.027753819</v>
          </cell>
        </row>
      </sheetData>
      <sheetData sheetId="23">
        <row r="13">
          <cell r="C13">
            <v>31537180.755081106</v>
          </cell>
        </row>
        <row r="14">
          <cell r="C14">
            <v>19171922.82430524</v>
          </cell>
        </row>
        <row r="15">
          <cell r="C15">
            <v>7400503.044951771</v>
          </cell>
        </row>
      </sheetData>
      <sheetData sheetId="24">
        <row r="6">
          <cell r="C6">
            <v>7974504.601280682</v>
          </cell>
        </row>
      </sheetData>
      <sheetData sheetId="25">
        <row r="14">
          <cell r="F14">
            <v>58121719.23497987</v>
          </cell>
        </row>
        <row r="19">
          <cell r="F19">
            <v>27465342.539851587</v>
          </cell>
        </row>
        <row r="24">
          <cell r="F24">
            <v>1772640.8909689104</v>
          </cell>
        </row>
      </sheetData>
      <sheetData sheetId="26">
        <row r="8">
          <cell r="F8">
            <v>15888248.587986065</v>
          </cell>
        </row>
      </sheetData>
      <sheetData sheetId="27">
        <row r="8">
          <cell r="F8">
            <v>10437012.136888565</v>
          </cell>
        </row>
      </sheetData>
      <sheetData sheetId="34">
        <row r="9">
          <cell r="D9">
            <v>0.7777115774928955</v>
          </cell>
        </row>
      </sheetData>
      <sheetData sheetId="35">
        <row r="9">
          <cell r="D9">
            <v>0.47182646136528433</v>
          </cell>
        </row>
      </sheetData>
      <sheetData sheetId="36">
        <row r="13">
          <cell r="D13">
            <v>0.5623986557654285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3"/>
  <sheetViews>
    <sheetView tabSelected="1" zoomScalePageLayoutView="0" workbookViewId="0" topLeftCell="A43">
      <selection activeCell="C2" sqref="C2:N2"/>
    </sheetView>
  </sheetViews>
  <sheetFormatPr defaultColWidth="9.140625" defaultRowHeight="15"/>
  <cols>
    <col min="1" max="1" width="9.140625" style="1" customWidth="1"/>
    <col min="2" max="2" width="38.00390625" style="1" customWidth="1"/>
    <col min="3" max="3" width="17.28125" style="1" customWidth="1"/>
    <col min="4" max="4" width="17.7109375" style="1" customWidth="1"/>
    <col min="5" max="5" width="14.140625" style="1" customWidth="1"/>
    <col min="6" max="6" width="15.140625" style="1" customWidth="1"/>
    <col min="7" max="8" width="15.00390625" style="1" customWidth="1"/>
    <col min="9" max="9" width="14.8515625" style="1" customWidth="1"/>
    <col min="10" max="10" width="14.28125" style="1" customWidth="1"/>
    <col min="11" max="11" width="13.8515625" style="1" customWidth="1"/>
    <col min="12" max="12" width="15.57421875" style="1" customWidth="1"/>
    <col min="13" max="13" width="16.140625" style="1" customWidth="1"/>
    <col min="14" max="14" width="16.57421875" style="1" customWidth="1"/>
    <col min="15" max="15" width="9.140625" style="1" customWidth="1"/>
    <col min="16" max="16" width="13.57421875" style="1" bestFit="1" customWidth="1"/>
    <col min="17" max="16384" width="9.140625" style="1" customWidth="1"/>
  </cols>
  <sheetData>
    <row r="2" spans="3:14" ht="18.75">
      <c r="C2" s="110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3:14" ht="15.75">
      <c r="C3" s="2"/>
      <c r="D3" s="111" t="s">
        <v>1</v>
      </c>
      <c r="E3" s="111"/>
      <c r="F3" s="111"/>
      <c r="G3" s="111"/>
      <c r="H3" s="111"/>
      <c r="I3" s="111"/>
      <c r="J3" s="111"/>
      <c r="K3" s="111"/>
      <c r="L3" s="111"/>
      <c r="M3" s="2"/>
      <c r="N3" s="2"/>
    </row>
    <row r="4" spans="3:14" ht="15.75">
      <c r="C4" s="3"/>
      <c r="D4" s="112" t="s">
        <v>2</v>
      </c>
      <c r="E4" s="112"/>
      <c r="F4" s="112"/>
      <c r="G4" s="112"/>
      <c r="H4" s="112"/>
      <c r="I4" s="112"/>
      <c r="J4" s="112"/>
      <c r="K4" s="112"/>
      <c r="L4" s="112"/>
      <c r="M4" s="4"/>
      <c r="N4" s="3"/>
    </row>
    <row r="5" spans="3:14" ht="20.25">
      <c r="C5" s="3"/>
      <c r="D5" s="5"/>
      <c r="E5" s="5"/>
      <c r="F5" s="6" t="s">
        <v>3</v>
      </c>
      <c r="G5" s="7">
        <v>2018</v>
      </c>
      <c r="H5" s="7" t="s">
        <v>4</v>
      </c>
      <c r="I5" s="8"/>
      <c r="J5" s="5"/>
      <c r="K5" s="9"/>
      <c r="L5" s="5"/>
      <c r="M5" s="3"/>
      <c r="N5" s="3"/>
    </row>
    <row r="6" spans="3:14" ht="20.25">
      <c r="C6" s="3"/>
      <c r="D6" s="5"/>
      <c r="E6" s="5"/>
      <c r="F6" s="6"/>
      <c r="G6" s="7"/>
      <c r="H6" s="7"/>
      <c r="I6" s="8"/>
      <c r="J6" s="5"/>
      <c r="K6" s="9"/>
      <c r="L6" s="5"/>
      <c r="M6" s="3"/>
      <c r="N6" s="3"/>
    </row>
    <row r="7" spans="1:14" ht="15.75" customHeight="1">
      <c r="A7" s="113" t="s">
        <v>5</v>
      </c>
      <c r="B7" s="113" t="s">
        <v>6</v>
      </c>
      <c r="C7" s="116" t="s">
        <v>7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 t="s">
        <v>8</v>
      </c>
    </row>
    <row r="8" spans="1:14" ht="15">
      <c r="A8" s="114"/>
      <c r="B8" s="114"/>
      <c r="C8" s="116" t="s">
        <v>9</v>
      </c>
      <c r="D8" s="116"/>
      <c r="E8" s="116"/>
      <c r="F8" s="116"/>
      <c r="G8" s="116"/>
      <c r="H8" s="10"/>
      <c r="I8" s="116" t="s">
        <v>10</v>
      </c>
      <c r="J8" s="116"/>
      <c r="K8" s="116"/>
      <c r="L8" s="116"/>
      <c r="M8" s="118" t="s">
        <v>11</v>
      </c>
      <c r="N8" s="117"/>
    </row>
    <row r="9" spans="1:14" ht="55.5" customHeight="1">
      <c r="A9" s="115"/>
      <c r="B9" s="115"/>
      <c r="C9" s="11" t="s">
        <v>12</v>
      </c>
      <c r="D9" s="11" t="s">
        <v>13</v>
      </c>
      <c r="E9" s="11" t="s">
        <v>14</v>
      </c>
      <c r="F9" s="11" t="s">
        <v>15</v>
      </c>
      <c r="G9" s="12" t="s">
        <v>16</v>
      </c>
      <c r="H9" s="12" t="s">
        <v>17</v>
      </c>
      <c r="I9" s="11" t="s">
        <v>18</v>
      </c>
      <c r="J9" s="11" t="s">
        <v>19</v>
      </c>
      <c r="K9" s="11" t="s">
        <v>20</v>
      </c>
      <c r="L9" s="11" t="s">
        <v>21</v>
      </c>
      <c r="M9" s="118"/>
      <c r="N9" s="117"/>
    </row>
    <row r="10" spans="1:14" ht="15" customHeight="1">
      <c r="A10" s="13">
        <v>1</v>
      </c>
      <c r="B10" s="13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/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4">
        <v>13</v>
      </c>
    </row>
    <row r="11" spans="1:14" ht="31.5" customHeight="1">
      <c r="A11" s="15" t="s">
        <v>22</v>
      </c>
      <c r="B11" s="16" t="s">
        <v>23</v>
      </c>
      <c r="C11" s="17">
        <f>C12+C13</f>
        <v>206961250.94338924</v>
      </c>
      <c r="D11" s="17">
        <f>D12+D13</f>
        <v>104850498.576529</v>
      </c>
      <c r="E11" s="17">
        <f>E12+E13</f>
        <v>36077687.900745705</v>
      </c>
      <c r="F11" s="17">
        <f>F12+F13</f>
        <v>17439462.579336084</v>
      </c>
      <c r="G11" s="18">
        <f>F11+E11+D11+C11</f>
        <v>365328900</v>
      </c>
      <c r="H11" s="100">
        <f>H12+I12+H13</f>
        <v>615129310.9999998</v>
      </c>
      <c r="I11" s="101"/>
      <c r="J11" s="17">
        <f>J12+J13</f>
        <v>394480999</v>
      </c>
      <c r="K11" s="17">
        <f>K12+K13</f>
        <v>32650000</v>
      </c>
      <c r="L11" s="17">
        <f>L12+L13</f>
        <v>1042260309.9999998</v>
      </c>
      <c r="M11" s="17">
        <f>M12+M13</f>
        <v>245590000</v>
      </c>
      <c r="N11" s="17">
        <f>M11+L11+G11</f>
        <v>1653179209.9999998</v>
      </c>
    </row>
    <row r="12" spans="1:14" ht="15" customHeight="1">
      <c r="A12" s="13"/>
      <c r="B12" s="19" t="s">
        <v>24</v>
      </c>
      <c r="C12" s="20">
        <f>'[1]эл.энергия '!$E$12*1000000</f>
        <v>104845550.41149755</v>
      </c>
      <c r="D12" s="20">
        <f>'[1]эл.энергия '!$E$11*1000000</f>
        <v>51513952.467974894</v>
      </c>
      <c r="E12" s="20">
        <f>'[1]эл.энергия '!$E$13*1000000</f>
        <v>19328618.31450829</v>
      </c>
      <c r="F12" s="20">
        <f>'[1]эл.энергия '!$E$14*1000000</f>
        <v>8754678.806019295</v>
      </c>
      <c r="G12" s="21">
        <f>F12+E12+D12+C12</f>
        <v>184442800.00000003</v>
      </c>
      <c r="H12" s="21">
        <f>'[1]Сбыт. 2017 г. 1пол.'!$D$4</f>
        <v>200463299.58066106</v>
      </c>
      <c r="I12" s="20">
        <f>'[1]Сбыт. 2017 г. 1пол.'!$D$5</f>
        <v>95679180.31594631</v>
      </c>
      <c r="J12" s="20">
        <f>'[1]Сбыт. 2017 г. 1пол.'!$D$6</f>
        <v>195285981</v>
      </c>
      <c r="K12" s="20">
        <f>'[1]Сбыт. 2017 г. 1пол.'!$D$7</f>
        <v>17480800.000000004</v>
      </c>
      <c r="L12" s="20">
        <f>K12+J12+I12+H12</f>
        <v>508909260.8966074</v>
      </c>
      <c r="M12" s="20">
        <f>'[1]эл.энергия '!$E$9*1000000</f>
        <v>122010000</v>
      </c>
      <c r="N12" s="22">
        <f>M12+L12+G12</f>
        <v>815362060.8966074</v>
      </c>
    </row>
    <row r="13" spans="1:14" ht="15" customHeight="1">
      <c r="A13" s="23"/>
      <c r="B13" s="19" t="s">
        <v>25</v>
      </c>
      <c r="C13" s="20">
        <f>'[1]эл.энергия '!$F$12*1000000</f>
        <v>102115700.53189169</v>
      </c>
      <c r="D13" s="20">
        <f>'[1]эл.энергия '!$F$11*1000000</f>
        <v>53336546.108554095</v>
      </c>
      <c r="E13" s="20">
        <f>'[1]эл.энергия '!$F$13*1000000</f>
        <v>16749069.586237414</v>
      </c>
      <c r="F13" s="20">
        <f>'[1]эл.энергия '!$F$14*1000000</f>
        <v>8684783.77331679</v>
      </c>
      <c r="G13" s="21">
        <f>F13+E13+D13+C13</f>
        <v>180886100</v>
      </c>
      <c r="H13" s="102">
        <f>'[1]эл.энергия '!$F$6*1000000</f>
        <v>318986831.10339236</v>
      </c>
      <c r="I13" s="103"/>
      <c r="J13" s="20">
        <f>'[1]эл.энергия '!$F$7*1000000</f>
        <v>199195017.99999997</v>
      </c>
      <c r="K13" s="20">
        <f>'[1]эл.энергия '!$F$8*1000000</f>
        <v>15169199.999999996</v>
      </c>
      <c r="L13" s="20">
        <f>K13+J13+I13+H13</f>
        <v>533351049.10339236</v>
      </c>
      <c r="M13" s="20">
        <f>'[1]эл.энергия '!$F$9*1000000</f>
        <v>123580000</v>
      </c>
      <c r="N13" s="22">
        <f>M13+L13+G13</f>
        <v>837817149.1033924</v>
      </c>
    </row>
    <row r="14" spans="1:14" ht="15" customHeight="1">
      <c r="A14" s="24" t="s">
        <v>26</v>
      </c>
      <c r="B14" s="25" t="s">
        <v>27</v>
      </c>
      <c r="C14" s="26">
        <f>(C15+C16)/2</f>
        <v>27.64235412413812</v>
      </c>
      <c r="D14" s="26">
        <f>(D15+D16)/2</f>
        <v>14.004169940261578</v>
      </c>
      <c r="E14" s="26">
        <f>(E15+E16)/2</f>
        <v>4.818623471762114</v>
      </c>
      <c r="F14" s="26">
        <f>(F15+F16)/2</f>
        <v>2.32926740519224</v>
      </c>
      <c r="G14" s="26">
        <f>(G15+G16)/2</f>
        <v>48.79441494135405</v>
      </c>
      <c r="H14" s="104">
        <f>(H15+I15+H16)/2</f>
        <v>0</v>
      </c>
      <c r="I14" s="105"/>
      <c r="J14" s="27">
        <f>(J15+J16)/2</f>
        <v>0</v>
      </c>
      <c r="K14" s="27">
        <f>(K15+K16)/2</f>
        <v>0</v>
      </c>
      <c r="L14" s="27">
        <f>(L15+L16)/2</f>
        <v>0</v>
      </c>
      <c r="M14" s="27">
        <f>(M15+M16)/2</f>
        <v>0</v>
      </c>
      <c r="N14" s="27">
        <f>(N15+N16)/2</f>
        <v>0</v>
      </c>
    </row>
    <row r="15" spans="1:14" ht="15" customHeight="1">
      <c r="A15" s="23"/>
      <c r="B15" s="19" t="s">
        <v>24</v>
      </c>
      <c r="C15" s="20">
        <f>C12/3743.8/1000</f>
        <v>28.005115233585542</v>
      </c>
      <c r="D15" s="20">
        <f>D12/3743.8/1000</f>
        <v>13.759803533301696</v>
      </c>
      <c r="E15" s="20">
        <f>E12/3743.8/1000</f>
        <v>5.162834102919036</v>
      </c>
      <c r="F15" s="20">
        <f>F12/3743.8/1000</f>
        <v>2.338447247721378</v>
      </c>
      <c r="G15" s="21">
        <f>F15+E15+D15+C15</f>
        <v>49.26620011752765</v>
      </c>
      <c r="H15" s="21"/>
      <c r="I15" s="20"/>
      <c r="J15" s="20"/>
      <c r="K15" s="20"/>
      <c r="L15" s="20"/>
      <c r="M15" s="20"/>
      <c r="N15" s="22"/>
    </row>
    <row r="16" spans="1:14" ht="15" customHeight="1">
      <c r="A16" s="23"/>
      <c r="B16" s="19" t="s">
        <v>25</v>
      </c>
      <c r="C16" s="20">
        <f>C13/3743.3/1000</f>
        <v>27.279593014690697</v>
      </c>
      <c r="D16" s="20">
        <f>D13/3743.3/1000</f>
        <v>14.24853634722146</v>
      </c>
      <c r="E16" s="20">
        <f>E13/3743.3/1000</f>
        <v>4.474412840605192</v>
      </c>
      <c r="F16" s="20">
        <f>F13/3743.3/1000</f>
        <v>2.320087562663102</v>
      </c>
      <c r="G16" s="21">
        <f>F16+E16+D16+C16</f>
        <v>48.32262976518045</v>
      </c>
      <c r="H16" s="102"/>
      <c r="I16" s="103"/>
      <c r="J16" s="20"/>
      <c r="K16" s="20"/>
      <c r="L16" s="20"/>
      <c r="M16" s="20"/>
      <c r="N16" s="22"/>
    </row>
    <row r="17" spans="1:14" ht="15.75">
      <c r="A17" s="28" t="s">
        <v>28</v>
      </c>
      <c r="B17" s="29" t="s">
        <v>29</v>
      </c>
      <c r="C17" s="30">
        <f>'[1]точки учета'!$E$9</f>
        <v>153562</v>
      </c>
      <c r="D17" s="30">
        <f>'[1]точки учета'!$E$8</f>
        <v>93495</v>
      </c>
      <c r="E17" s="30">
        <f>'[1]точки учета'!$E$10</f>
        <v>1148</v>
      </c>
      <c r="F17" s="30">
        <f>'[1]точки учета'!$E$12</f>
        <v>628</v>
      </c>
      <c r="G17" s="30">
        <f>F17+E17+D17+C17</f>
        <v>248833</v>
      </c>
      <c r="H17" s="106">
        <f>'[1]точки учета'!$E$14</f>
        <v>20070</v>
      </c>
      <c r="I17" s="107"/>
      <c r="J17" s="30">
        <f>'[1]точки учета'!$E$15</f>
        <v>274</v>
      </c>
      <c r="K17" s="30">
        <f>'[1]точки учета'!$E$16</f>
        <v>32</v>
      </c>
      <c r="L17" s="30">
        <f>K17+J17+H17</f>
        <v>20376</v>
      </c>
      <c r="M17" s="30">
        <f>'[1]точки учета'!$E$17</f>
        <v>1157</v>
      </c>
      <c r="N17" s="31">
        <f>M17+L17+G17</f>
        <v>270366</v>
      </c>
    </row>
    <row r="18" spans="1:14" s="34" customFormat="1" ht="15">
      <c r="A18" s="32" t="s">
        <v>30</v>
      </c>
      <c r="B18" s="33" t="s">
        <v>31</v>
      </c>
      <c r="C18" s="83">
        <f>'[1]точки учета'!$D$20</f>
        <v>33191.28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</row>
    <row r="19" spans="1:14" s="34" customFormat="1" ht="18.75">
      <c r="A19" s="32" t="s">
        <v>32</v>
      </c>
      <c r="B19" s="35" t="s">
        <v>33</v>
      </c>
      <c r="C19" s="97">
        <v>3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6" ht="31.5">
      <c r="A20" s="28" t="s">
        <v>34</v>
      </c>
      <c r="B20" s="36" t="s">
        <v>35</v>
      </c>
      <c r="C20" s="30">
        <f>'[1]Эталоны затрат- население'!$D$19</f>
        <v>117575136.06307895</v>
      </c>
      <c r="D20" s="30">
        <f>'[1]Эталоны затрат- население'!$C$19</f>
        <v>52059116.24635516</v>
      </c>
      <c r="E20" s="30">
        <f>'[1]Эталоны затрат- население'!$E$19</f>
        <v>11603500.66724912</v>
      </c>
      <c r="F20" s="30">
        <f>'[1]Эталоны затрат- население'!$F$19</f>
        <v>8620184.432119202</v>
      </c>
      <c r="G20" s="30">
        <f>C20+D20+E20+F20</f>
        <v>189857937.40880242</v>
      </c>
      <c r="H20" s="75">
        <f>'[1]Эталоны затрат-прочие'!$C$13</f>
        <v>252386714.59416458</v>
      </c>
      <c r="I20" s="94"/>
      <c r="J20" s="30">
        <f>'[1]Эталоны затрат-прочие'!$D$13</f>
        <v>3223273.11313386</v>
      </c>
      <c r="K20" s="30">
        <f>'[1]Эталоны затрат-прочие'!$E$13</f>
        <v>331620.06109376</v>
      </c>
      <c r="L20" s="30">
        <f>H20+J20+K20</f>
        <v>255941607.76839218</v>
      </c>
      <c r="M20" s="30">
        <f>'[1]Эталоны затрат-сетевые '!$C$13</f>
        <v>14977045.014179304</v>
      </c>
      <c r="N20" s="30">
        <f>G20+L20+M20</f>
        <v>460776590.1913739</v>
      </c>
      <c r="P20" s="37"/>
    </row>
    <row r="21" spans="1:14" ht="31.5">
      <c r="A21" s="28" t="s">
        <v>36</v>
      </c>
      <c r="B21" s="36" t="s">
        <v>37</v>
      </c>
      <c r="C21" s="75">
        <f>C22+C24+C25</f>
        <v>36753402.30417435</v>
      </c>
      <c r="D21" s="93"/>
      <c r="E21" s="93"/>
      <c r="F21" s="93"/>
      <c r="G21" s="94"/>
      <c r="H21" s="75">
        <f>H22+H24+H25</f>
        <v>116616009.67674106</v>
      </c>
      <c r="I21" s="94"/>
      <c r="J21" s="38">
        <f>J22+J24+J25</f>
        <v>63924797.21996552</v>
      </c>
      <c r="K21" s="38">
        <f>K22+K24+K25</f>
        <v>10603980.697445294</v>
      </c>
      <c r="L21" s="38">
        <f>L22+L24+L25</f>
        <v>191144787.59415188</v>
      </c>
      <c r="M21" s="30">
        <f>M22+M24+M25</f>
        <v>27566088.1634269</v>
      </c>
      <c r="N21" s="38">
        <f>N22+N24+N25</f>
        <v>255464278.06175315</v>
      </c>
    </row>
    <row r="22" spans="1:14" s="34" customFormat="1" ht="30">
      <c r="A22" s="32" t="s">
        <v>38</v>
      </c>
      <c r="B22" s="39" t="s">
        <v>39</v>
      </c>
      <c r="C22" s="86">
        <f>'[1]% по кредитам население'!$B$17</f>
        <v>10556939.027753819</v>
      </c>
      <c r="D22" s="90"/>
      <c r="E22" s="90"/>
      <c r="F22" s="90"/>
      <c r="G22" s="91"/>
      <c r="H22" s="86">
        <f>'[1]% по кредитам прочие'!$C$13</f>
        <v>31537180.755081106</v>
      </c>
      <c r="I22" s="91"/>
      <c r="J22" s="40">
        <f>'[1]% по кредитам прочие'!$C$14</f>
        <v>19171922.82430524</v>
      </c>
      <c r="K22" s="40">
        <f>'[1]% по кредитам прочие'!$C$15</f>
        <v>7400503.044951771</v>
      </c>
      <c r="L22" s="40">
        <f>K22+J22+H22</f>
        <v>58109606.62433812</v>
      </c>
      <c r="M22" s="40">
        <f>'[1]% по кредитам сети)'!$C$6</f>
        <v>7974504.601280682</v>
      </c>
      <c r="N22" s="40">
        <f>M22+L22+C22</f>
        <v>76641050.25337262</v>
      </c>
    </row>
    <row r="23" spans="1:14" s="34" customFormat="1" ht="60">
      <c r="A23" s="32" t="s">
        <v>40</v>
      </c>
      <c r="B23" s="39" t="s">
        <v>41</v>
      </c>
      <c r="C23" s="89">
        <f>1/12</f>
        <v>0.08333333333333333</v>
      </c>
      <c r="D23" s="90"/>
      <c r="E23" s="90"/>
      <c r="F23" s="90"/>
      <c r="G23" s="91"/>
      <c r="H23" s="89">
        <f>C23</f>
        <v>0.08333333333333333</v>
      </c>
      <c r="I23" s="91"/>
      <c r="J23" s="32">
        <f>H23</f>
        <v>0.08333333333333333</v>
      </c>
      <c r="K23" s="32">
        <f>J23</f>
        <v>0.08333333333333333</v>
      </c>
      <c r="L23" s="32" t="s">
        <v>42</v>
      </c>
      <c r="M23" s="32">
        <f>K23</f>
        <v>0.08333333333333333</v>
      </c>
      <c r="N23" s="32" t="s">
        <v>42</v>
      </c>
    </row>
    <row r="24" spans="1:14" s="34" customFormat="1" ht="30">
      <c r="A24" s="32" t="s">
        <v>43</v>
      </c>
      <c r="B24" s="39" t="s">
        <v>44</v>
      </c>
      <c r="C24" s="86">
        <f>'[1]РСД население'!$F$8</f>
        <v>15888248.587986065</v>
      </c>
      <c r="D24" s="90"/>
      <c r="E24" s="90"/>
      <c r="F24" s="90"/>
      <c r="G24" s="91"/>
      <c r="H24" s="86">
        <f>'[1]РСД прочие'!$F$14</f>
        <v>58121719.23497987</v>
      </c>
      <c r="I24" s="91"/>
      <c r="J24" s="40">
        <f>'[1]РСД прочие'!$F$19</f>
        <v>27465342.539851587</v>
      </c>
      <c r="K24" s="40">
        <f>'[1]РСД прочие'!$F$24</f>
        <v>1772640.8909689104</v>
      </c>
      <c r="L24" s="40">
        <f>K24+J24+H24</f>
        <v>87359702.66580036</v>
      </c>
      <c r="M24" s="40">
        <f>'[1]РСД сети'!$F$8</f>
        <v>10437012.136888565</v>
      </c>
      <c r="N24" s="40">
        <f>M24+L24+C24</f>
        <v>113684963.390675</v>
      </c>
    </row>
    <row r="25" spans="1:14" s="34" customFormat="1" ht="30">
      <c r="A25" s="32" t="s">
        <v>45</v>
      </c>
      <c r="B25" s="39" t="s">
        <v>46</v>
      </c>
      <c r="C25" s="86">
        <f>'[1]РПП-население'!$B$5</f>
        <v>10308214.688434467</v>
      </c>
      <c r="D25" s="90"/>
      <c r="E25" s="90"/>
      <c r="F25" s="90"/>
      <c r="G25" s="91"/>
      <c r="H25" s="95">
        <f>'[1]РПП-прочие'!$B$6</f>
        <v>26957109.6866801</v>
      </c>
      <c r="I25" s="96"/>
      <c r="J25" s="40">
        <f>'[1]РПП-прочие'!$B$7</f>
        <v>17287531.855808686</v>
      </c>
      <c r="K25" s="40">
        <f>'[1]РПП-прочие'!$B$8</f>
        <v>1430836.7615246119</v>
      </c>
      <c r="L25" s="40">
        <f>K25+J25+H25</f>
        <v>45675478.3040134</v>
      </c>
      <c r="M25" s="40">
        <f>'[1]РПП-сети'!$B$5</f>
        <v>9154571.425257653</v>
      </c>
      <c r="N25" s="40">
        <f>M25+L25+C25</f>
        <v>65138264.41770552</v>
      </c>
    </row>
    <row r="26" spans="1:14" s="41" customFormat="1" ht="31.5">
      <c r="A26" s="28" t="s">
        <v>47</v>
      </c>
      <c r="B26" s="36" t="s">
        <v>48</v>
      </c>
      <c r="C26" s="75">
        <f>C27+C28+C29</f>
        <v>25979406.356707178</v>
      </c>
      <c r="D26" s="93"/>
      <c r="E26" s="93"/>
      <c r="F26" s="93"/>
      <c r="G26" s="94"/>
      <c r="H26" s="75">
        <f>H27+H28+H29</f>
        <v>16997940.352777325</v>
      </c>
      <c r="I26" s="94"/>
      <c r="J26" s="30">
        <f>J27+J28+J29</f>
        <v>10900739.68415726</v>
      </c>
      <c r="K26" s="30">
        <f>K27+K28+K29</f>
        <v>902221.2770449169</v>
      </c>
      <c r="L26" s="30">
        <f>L27+L28+L29</f>
        <v>28800901.3139795</v>
      </c>
      <c r="M26" s="30">
        <f>M27+M28+M29</f>
        <v>4040837.099313332</v>
      </c>
      <c r="N26" s="30">
        <f>N27+N28+N29</f>
        <v>58821144.77</v>
      </c>
    </row>
    <row r="27" spans="1:16" ht="78" customHeight="1">
      <c r="A27" s="32" t="s">
        <v>49</v>
      </c>
      <c r="B27" s="39" t="s">
        <v>50</v>
      </c>
      <c r="C27" s="86">
        <f>'[1]НР-население'!$B$2*1000</f>
        <v>14876509.08</v>
      </c>
      <c r="D27" s="87"/>
      <c r="E27" s="87"/>
      <c r="F27" s="87"/>
      <c r="G27" s="88"/>
      <c r="H27" s="86">
        <f>'[1]НР-прочие'!$D$7</f>
        <v>4436599.15286315</v>
      </c>
      <c r="I27" s="88"/>
      <c r="J27" s="40">
        <f>'[1]НР-прочие'!$D$8</f>
        <v>2845180.736289137</v>
      </c>
      <c r="K27" s="40">
        <f>'[1]НР-прочие'!$D$9</f>
        <v>235487.0102117145</v>
      </c>
      <c r="L27" s="40">
        <f>K27+J27+H27</f>
        <v>7517266.899364002</v>
      </c>
      <c r="M27" s="40">
        <f>'[1]НР-сети'!$B$2*1000</f>
        <v>1687174.020636</v>
      </c>
      <c r="N27" s="40">
        <f>M27+L27+C27</f>
        <v>24080950</v>
      </c>
      <c r="P27" s="37"/>
    </row>
    <row r="28" spans="1:14" ht="24.75" customHeight="1">
      <c r="A28" s="32" t="s">
        <v>51</v>
      </c>
      <c r="B28" s="42" t="s">
        <v>52</v>
      </c>
      <c r="C28" s="86">
        <f>'[1]НР-население'!$B$3*1000</f>
        <v>11102897.276707176</v>
      </c>
      <c r="D28" s="87"/>
      <c r="E28" s="87"/>
      <c r="F28" s="87"/>
      <c r="G28" s="88"/>
      <c r="H28" s="86">
        <f>'[1]НР-прочие'!$E$7</f>
        <v>12561341.199914174</v>
      </c>
      <c r="I28" s="88"/>
      <c r="J28" s="40">
        <f>'[1]НР-прочие'!$E$8</f>
        <v>8055558.947868122</v>
      </c>
      <c r="K28" s="40">
        <f>'[1]НР-прочие'!$E$9</f>
        <v>666734.2668332023</v>
      </c>
      <c r="L28" s="40">
        <f>K28+J28+H28</f>
        <v>21283634.414615497</v>
      </c>
      <c r="M28" s="40">
        <f>'[1]НР-сети'!$B$3*1000</f>
        <v>2353663.0786773316</v>
      </c>
      <c r="N28" s="40">
        <f>M28+L28+C28</f>
        <v>34740194.77</v>
      </c>
    </row>
    <row r="29" spans="1:14" ht="60">
      <c r="A29" s="32" t="s">
        <v>53</v>
      </c>
      <c r="B29" s="43" t="s">
        <v>54</v>
      </c>
      <c r="C29" s="89">
        <v>0</v>
      </c>
      <c r="D29" s="90"/>
      <c r="E29" s="90"/>
      <c r="F29" s="90"/>
      <c r="G29" s="91"/>
      <c r="H29" s="89">
        <v>0</v>
      </c>
      <c r="I29" s="91"/>
      <c r="J29" s="32">
        <v>0</v>
      </c>
      <c r="K29" s="32">
        <v>0</v>
      </c>
      <c r="L29" s="32">
        <v>0</v>
      </c>
      <c r="M29" s="32">
        <v>0</v>
      </c>
      <c r="N29" s="32">
        <v>0</v>
      </c>
    </row>
    <row r="30" spans="1:14" ht="45">
      <c r="A30" s="32" t="s">
        <v>55</v>
      </c>
      <c r="B30" s="43" t="s">
        <v>56</v>
      </c>
      <c r="C30" s="92" t="s">
        <v>42</v>
      </c>
      <c r="D30" s="93"/>
      <c r="E30" s="93"/>
      <c r="F30" s="93"/>
      <c r="G30" s="94"/>
      <c r="H30" s="92" t="s">
        <v>42</v>
      </c>
      <c r="I30" s="94"/>
      <c r="J30" s="10" t="s">
        <v>42</v>
      </c>
      <c r="K30" s="10" t="s">
        <v>42</v>
      </c>
      <c r="L30" s="10" t="s">
        <v>42</v>
      </c>
      <c r="M30" s="10">
        <v>0</v>
      </c>
      <c r="N30" s="10" t="s">
        <v>42</v>
      </c>
    </row>
    <row r="31" spans="1:14" ht="112.5" customHeight="1">
      <c r="A31" s="44" t="s">
        <v>57</v>
      </c>
      <c r="B31" s="36" t="s">
        <v>58</v>
      </c>
      <c r="C31" s="75">
        <f>C32+C38</f>
        <v>18388843.155237176</v>
      </c>
      <c r="D31" s="93"/>
      <c r="E31" s="93"/>
      <c r="F31" s="93"/>
      <c r="G31" s="94"/>
      <c r="H31" s="75">
        <f>H37+H38</f>
        <v>-52939819.3611489</v>
      </c>
      <c r="I31" s="94"/>
      <c r="J31" s="30">
        <f>J37+J38</f>
        <v>-17938825.359418157</v>
      </c>
      <c r="K31" s="30">
        <f>K37+K38</f>
        <v>5510935.404008749</v>
      </c>
      <c r="L31" s="30">
        <f>L32+L37+L38+L39</f>
        <v>-56115432.04176911</v>
      </c>
      <c r="M31" s="30">
        <f>M32+M37+M38+M39+M40</f>
        <v>14413271.986097893</v>
      </c>
      <c r="N31" s="30">
        <f>N32+N36+N37+N38+N39+N40</f>
        <v>-23313316.900434047</v>
      </c>
    </row>
    <row r="32" spans="1:14" ht="64.5" customHeight="1">
      <c r="A32" s="45" t="s">
        <v>59</v>
      </c>
      <c r="B32" s="39" t="s">
        <v>60</v>
      </c>
      <c r="C32" s="80">
        <f>C33+C34+C35</f>
        <v>24816835.556707174</v>
      </c>
      <c r="D32" s="81"/>
      <c r="E32" s="81"/>
      <c r="F32" s="81"/>
      <c r="G32" s="82"/>
      <c r="H32" s="75" t="s">
        <v>42</v>
      </c>
      <c r="I32" s="76"/>
      <c r="J32" s="30" t="s">
        <v>42</v>
      </c>
      <c r="K32" s="30" t="s">
        <v>42</v>
      </c>
      <c r="L32" s="46">
        <f>L33+L34+L35</f>
        <v>9252277.2747892</v>
      </c>
      <c r="M32" s="46">
        <f>M33+M34+M35</f>
        <v>1023168.4585036167</v>
      </c>
      <c r="N32" s="46">
        <f>N33+N34+N35</f>
        <v>35092281.289999984</v>
      </c>
    </row>
    <row r="33" spans="1:14" ht="27" customHeight="1">
      <c r="A33" s="44"/>
      <c r="B33" s="39" t="s">
        <v>61</v>
      </c>
      <c r="C33" s="80">
        <f>('[1]Рез 2016-население'!$C$17-'[1]Рез 2016-население'!$B$17)*1000</f>
        <v>14062058.28</v>
      </c>
      <c r="D33" s="81"/>
      <c r="E33" s="81"/>
      <c r="F33" s="81"/>
      <c r="G33" s="82"/>
      <c r="H33" s="75" t="s">
        <v>42</v>
      </c>
      <c r="I33" s="76"/>
      <c r="J33" s="30" t="s">
        <v>42</v>
      </c>
      <c r="K33" s="30" t="s">
        <v>42</v>
      </c>
      <c r="L33" s="46">
        <f>'[1]Рез 2016-прочие'!$D$25*1000</f>
        <v>-7021147.92684503</v>
      </c>
      <c r="M33" s="46">
        <f>'[1]Рез 2016-сети'!$D$17*1000</f>
        <v>-776437.7231549802</v>
      </c>
      <c r="N33" s="46">
        <f>M33+L33+C33</f>
        <v>6264472.62999999</v>
      </c>
    </row>
    <row r="34" spans="1:14" ht="16.5" customHeight="1">
      <c r="A34" s="44"/>
      <c r="B34" s="39" t="s">
        <v>52</v>
      </c>
      <c r="C34" s="80">
        <f>('[1]Рез 2016-население'!$C$18-'[1]Рез 2016-население'!$B$18)*1000</f>
        <v>10754777.276707174</v>
      </c>
      <c r="D34" s="81"/>
      <c r="E34" s="81"/>
      <c r="F34" s="81"/>
      <c r="G34" s="82"/>
      <c r="H34" s="75" t="s">
        <v>42</v>
      </c>
      <c r="I34" s="76"/>
      <c r="J34" s="30" t="s">
        <v>42</v>
      </c>
      <c r="K34" s="30" t="s">
        <v>42</v>
      </c>
      <c r="L34" s="46">
        <f>'[1]Рез 2016-прочие'!$D$26*1000</f>
        <v>16273425.201634228</v>
      </c>
      <c r="M34" s="46">
        <f>'[1]Рез 2016-сети'!$D$18*1000</f>
        <v>1799606.181658597</v>
      </c>
      <c r="N34" s="46">
        <f>M34+L34+C34</f>
        <v>28827808.659999996</v>
      </c>
    </row>
    <row r="35" spans="1:14" ht="16.5" customHeight="1">
      <c r="A35" s="44"/>
      <c r="B35" s="39" t="s">
        <v>62</v>
      </c>
      <c r="C35" s="80">
        <v>0</v>
      </c>
      <c r="D35" s="81"/>
      <c r="E35" s="81"/>
      <c r="F35" s="81"/>
      <c r="G35" s="82"/>
      <c r="H35" s="75" t="s">
        <v>42</v>
      </c>
      <c r="I35" s="76"/>
      <c r="J35" s="30" t="s">
        <v>42</v>
      </c>
      <c r="K35" s="30" t="s">
        <v>42</v>
      </c>
      <c r="L35" s="46">
        <v>0</v>
      </c>
      <c r="M35" s="46">
        <v>0</v>
      </c>
      <c r="N35" s="46">
        <f>M35+L35+C35</f>
        <v>0</v>
      </c>
    </row>
    <row r="36" spans="1:14" ht="45.75" customHeight="1">
      <c r="A36" s="44"/>
      <c r="B36" s="39" t="s">
        <v>56</v>
      </c>
      <c r="C36" s="86" t="s">
        <v>42</v>
      </c>
      <c r="D36" s="87"/>
      <c r="E36" s="87"/>
      <c r="F36" s="87"/>
      <c r="G36" s="88"/>
      <c r="H36" s="75" t="s">
        <v>42</v>
      </c>
      <c r="I36" s="76"/>
      <c r="J36" s="30" t="s">
        <v>42</v>
      </c>
      <c r="K36" s="30" t="s">
        <v>42</v>
      </c>
      <c r="L36" s="30" t="s">
        <v>42</v>
      </c>
      <c r="M36" s="46">
        <v>0</v>
      </c>
      <c r="N36" s="46">
        <v>0</v>
      </c>
    </row>
    <row r="37" spans="1:15" ht="165.75" customHeight="1">
      <c r="A37" s="45" t="s">
        <v>63</v>
      </c>
      <c r="B37" s="39" t="s">
        <v>64</v>
      </c>
      <c r="C37" s="80">
        <v>0</v>
      </c>
      <c r="D37" s="81"/>
      <c r="E37" s="81"/>
      <c r="F37" s="81"/>
      <c r="G37" s="82"/>
      <c r="H37" s="80">
        <v>0</v>
      </c>
      <c r="I37" s="82"/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7"/>
    </row>
    <row r="38" spans="1:14" ht="62.25" customHeight="1">
      <c r="A38" s="45" t="s">
        <v>65</v>
      </c>
      <c r="B38" s="39" t="s">
        <v>66</v>
      </c>
      <c r="C38" s="80">
        <f>'[1]Рез 2016-население'!$H$8+'[1]Рез 2016-население'!$I$8</f>
        <v>-6427992.40147</v>
      </c>
      <c r="D38" s="81"/>
      <c r="E38" s="81"/>
      <c r="F38" s="81"/>
      <c r="G38" s="82"/>
      <c r="H38" s="80">
        <f>'[1]Рез 2016-прочие'!$H$9+'[1]Рез 2016-прочие'!$H$10+'[1]Рез 2016-прочие'!$I$9+'[1]Рез 2016-прочие'!$I$10</f>
        <v>-52939819.3611489</v>
      </c>
      <c r="I38" s="82"/>
      <c r="J38" s="46">
        <f>'[1]Рез 2016-прочие'!$H$11+'[1]Рез 2016-прочие'!$I$11</f>
        <v>-17938825.359418157</v>
      </c>
      <c r="K38" s="46">
        <f>'[1]Рез 2016-прочие'!$H$12+'[1]Рез 2016-прочие'!$I$12</f>
        <v>5510935.404008749</v>
      </c>
      <c r="L38" s="46">
        <f>K38+J38+H38</f>
        <v>-65367709.31655831</v>
      </c>
      <c r="M38" s="46">
        <f>'[1]Рез 2016-сети'!$H$8+'[1]Рез 2016-сети'!$I$8</f>
        <v>4062047.0607554745</v>
      </c>
      <c r="N38" s="46">
        <f>M38+L38+C38</f>
        <v>-67733654.65727283</v>
      </c>
    </row>
    <row r="39" spans="1:14" ht="106.5" customHeight="1">
      <c r="A39" s="45" t="s">
        <v>67</v>
      </c>
      <c r="B39" s="39" t="s">
        <v>68</v>
      </c>
      <c r="C39" s="80">
        <v>0</v>
      </c>
      <c r="D39" s="81"/>
      <c r="E39" s="81"/>
      <c r="F39" s="81"/>
      <c r="G39" s="82"/>
      <c r="H39" s="83" t="s">
        <v>42</v>
      </c>
      <c r="I39" s="84"/>
      <c r="J39" s="48" t="s">
        <v>42</v>
      </c>
      <c r="K39" s="48" t="s">
        <v>42</v>
      </c>
      <c r="L39" s="46">
        <v>0</v>
      </c>
      <c r="M39" s="46">
        <v>0</v>
      </c>
      <c r="N39" s="46">
        <v>0</v>
      </c>
    </row>
    <row r="40" spans="1:14" ht="75">
      <c r="A40" s="45" t="s">
        <v>69</v>
      </c>
      <c r="B40" s="39" t="s">
        <v>70</v>
      </c>
      <c r="C40" s="75" t="s">
        <v>42</v>
      </c>
      <c r="D40" s="85"/>
      <c r="E40" s="85"/>
      <c r="F40" s="85"/>
      <c r="G40" s="76"/>
      <c r="H40" s="75" t="s">
        <v>42</v>
      </c>
      <c r="I40" s="76"/>
      <c r="J40" s="30" t="s">
        <v>42</v>
      </c>
      <c r="K40" s="30" t="s">
        <v>42</v>
      </c>
      <c r="L40" s="30" t="s">
        <v>42</v>
      </c>
      <c r="M40" s="30">
        <f>'[1]Вып 2018'!$B$58</f>
        <v>9328056.466838801</v>
      </c>
      <c r="N40" s="30">
        <f>M40</f>
        <v>9328056.466838801</v>
      </c>
    </row>
    <row r="41" spans="1:14" ht="57.75">
      <c r="A41" s="28"/>
      <c r="B41" s="49" t="s">
        <v>71</v>
      </c>
      <c r="C41" s="74">
        <f>G20+C21+C26+C31</f>
        <v>270979589.2249211</v>
      </c>
      <c r="D41" s="74"/>
      <c r="E41" s="74"/>
      <c r="F41" s="74"/>
      <c r="G41" s="74"/>
      <c r="H41" s="75">
        <f>H20+H21+H26+H31</f>
        <v>333060845.262534</v>
      </c>
      <c r="I41" s="76"/>
      <c r="J41" s="30">
        <f>J20+J21+J26+J31</f>
        <v>60109984.65783849</v>
      </c>
      <c r="K41" s="30">
        <f>K20+K21+K26+K31</f>
        <v>17348757.43959272</v>
      </c>
      <c r="L41" s="30">
        <f>L20+L21+L26+L31</f>
        <v>419771864.6347545</v>
      </c>
      <c r="M41" s="30">
        <f>M20+M21+M26+M31</f>
        <v>60997242.26301743</v>
      </c>
      <c r="N41" s="30">
        <f>N20+N21+N26+N31</f>
        <v>751748696.1226931</v>
      </c>
    </row>
    <row r="42" spans="1:14" ht="15.75">
      <c r="A42" s="50"/>
      <c r="B42" s="51"/>
      <c r="C42" s="77"/>
      <c r="D42" s="77"/>
      <c r="E42" s="77"/>
      <c r="F42" s="77"/>
      <c r="G42" s="77"/>
      <c r="H42" s="52"/>
      <c r="I42" s="53"/>
      <c r="J42" s="53"/>
      <c r="K42" s="53"/>
      <c r="L42" s="53"/>
      <c r="M42" s="53"/>
      <c r="N42" s="53"/>
    </row>
    <row r="43" spans="1:14" ht="16.5">
      <c r="A43" s="50"/>
      <c r="B43" s="78" t="s">
        <v>72</v>
      </c>
      <c r="C43" s="78"/>
      <c r="D43" s="78"/>
      <c r="E43" s="78"/>
      <c r="F43" s="78"/>
      <c r="G43" s="78"/>
      <c r="H43" s="78"/>
      <c r="I43" s="53"/>
      <c r="J43" s="53"/>
      <c r="K43" s="53"/>
      <c r="L43" s="53"/>
      <c r="M43" s="53"/>
      <c r="N43" s="53"/>
    </row>
    <row r="44" spans="1:14" ht="15.75">
      <c r="A44" s="50"/>
      <c r="B44" s="51"/>
      <c r="C44" s="77"/>
      <c r="D44" s="77"/>
      <c r="E44" s="77"/>
      <c r="F44" s="77"/>
      <c r="G44" s="77"/>
      <c r="H44" s="52"/>
      <c r="I44" s="53"/>
      <c r="J44" s="53"/>
      <c r="K44" s="53"/>
      <c r="L44" s="53"/>
      <c r="M44" s="53"/>
      <c r="N44" s="53"/>
    </row>
    <row r="45" spans="1:14" s="34" customFormat="1" ht="39.75" customHeight="1">
      <c r="A45" s="10"/>
      <c r="B45" s="54" t="s">
        <v>73</v>
      </c>
      <c r="C45" s="44" t="s">
        <v>74</v>
      </c>
      <c r="D45" s="44" t="s">
        <v>75</v>
      </c>
      <c r="E45" s="55" t="s">
        <v>18</v>
      </c>
      <c r="F45" s="55" t="s">
        <v>19</v>
      </c>
      <c r="G45" s="55" t="s">
        <v>20</v>
      </c>
      <c r="H45" s="55" t="s">
        <v>76</v>
      </c>
      <c r="I45" s="56"/>
      <c r="J45" s="57"/>
      <c r="K45" s="57"/>
      <c r="L45" s="58"/>
      <c r="M45" s="58"/>
      <c r="N45" s="58"/>
    </row>
    <row r="46" spans="1:14" ht="15">
      <c r="A46" s="44" t="s">
        <v>22</v>
      </c>
      <c r="B46" s="59" t="s">
        <v>77</v>
      </c>
      <c r="C46" s="60"/>
      <c r="D46" s="60"/>
      <c r="E46" s="60"/>
      <c r="F46" s="60"/>
      <c r="G46" s="60"/>
      <c r="H46" s="60"/>
      <c r="I46" s="61"/>
      <c r="J46" s="62"/>
      <c r="K46" s="62"/>
      <c r="L46" s="63"/>
      <c r="M46" s="63"/>
      <c r="N46" s="63"/>
    </row>
    <row r="47" spans="1:14" ht="15">
      <c r="A47" s="45"/>
      <c r="B47" s="35" t="s">
        <v>78</v>
      </c>
      <c r="C47" s="64">
        <v>0.18548</v>
      </c>
      <c r="D47" s="45" t="s">
        <v>42</v>
      </c>
      <c r="E47" s="45" t="s">
        <v>42</v>
      </c>
      <c r="F47" s="45" t="s">
        <v>42</v>
      </c>
      <c r="G47" s="45" t="s">
        <v>42</v>
      </c>
      <c r="H47" s="45">
        <v>0.21223</v>
      </c>
      <c r="I47" s="62"/>
      <c r="J47" s="62"/>
      <c r="K47" s="62"/>
      <c r="L47" s="63"/>
      <c r="M47" s="63"/>
      <c r="N47" s="63"/>
    </row>
    <row r="48" spans="1:14" ht="15">
      <c r="A48" s="45"/>
      <c r="B48" s="35" t="s">
        <v>79</v>
      </c>
      <c r="C48" s="10" t="s">
        <v>42</v>
      </c>
      <c r="D48" s="10">
        <v>14.81</v>
      </c>
      <c r="E48" s="10">
        <v>13.61</v>
      </c>
      <c r="F48" s="10">
        <v>9.27</v>
      </c>
      <c r="G48" s="10">
        <v>5.42</v>
      </c>
      <c r="H48" s="10" t="s">
        <v>42</v>
      </c>
      <c r="I48" s="58"/>
      <c r="J48" s="62"/>
      <c r="K48" s="62"/>
      <c r="L48" s="63"/>
      <c r="M48" s="63"/>
      <c r="N48" s="63"/>
    </row>
    <row r="49" spans="1:14" ht="30">
      <c r="A49" s="45"/>
      <c r="B49" s="39" t="s">
        <v>80</v>
      </c>
      <c r="C49" s="10" t="s">
        <v>42</v>
      </c>
      <c r="D49" s="65">
        <v>1.1</v>
      </c>
      <c r="E49" s="65">
        <v>1.1</v>
      </c>
      <c r="F49" s="65">
        <v>1.1</v>
      </c>
      <c r="G49" s="65">
        <v>1.1</v>
      </c>
      <c r="H49" s="10" t="s">
        <v>42</v>
      </c>
      <c r="I49" s="58"/>
      <c r="J49" s="62"/>
      <c r="K49" s="62"/>
      <c r="L49" s="63"/>
      <c r="M49" s="63"/>
      <c r="N49" s="63"/>
    </row>
    <row r="50" spans="1:14" ht="28.5">
      <c r="A50" s="45"/>
      <c r="B50" s="39"/>
      <c r="C50" s="55" t="s">
        <v>74</v>
      </c>
      <c r="D50" s="79" t="s">
        <v>81</v>
      </c>
      <c r="E50" s="79"/>
      <c r="F50" s="55" t="s">
        <v>19</v>
      </c>
      <c r="G50" s="55" t="s">
        <v>20</v>
      </c>
      <c r="H50" s="55" t="s">
        <v>76</v>
      </c>
      <c r="I50" s="56"/>
      <c r="J50" s="62"/>
      <c r="K50" s="62"/>
      <c r="L50" s="63"/>
      <c r="M50" s="63"/>
      <c r="N50" s="63"/>
    </row>
    <row r="51" spans="1:14" ht="15">
      <c r="A51" s="44" t="s">
        <v>26</v>
      </c>
      <c r="B51" s="59" t="s">
        <v>82</v>
      </c>
      <c r="C51" s="60"/>
      <c r="D51" s="70"/>
      <c r="E51" s="71"/>
      <c r="F51" s="60"/>
      <c r="G51" s="60"/>
      <c r="H51" s="60"/>
      <c r="I51" s="61"/>
      <c r="J51" s="62"/>
      <c r="K51" s="62"/>
      <c r="L51" s="63"/>
      <c r="M51" s="63"/>
      <c r="N51" s="63"/>
    </row>
    <row r="52" spans="1:14" ht="15">
      <c r="A52" s="45"/>
      <c r="B52" s="35" t="s">
        <v>78</v>
      </c>
      <c r="C52" s="66">
        <f>'[1]Сбытовая надбавка население'!$D$9</f>
        <v>0.7777115774928955</v>
      </c>
      <c r="D52" s="72">
        <f>'[1]Сбытовая надбавка прочие'!$D$13</f>
        <v>0.5623986557654285</v>
      </c>
      <c r="E52" s="73"/>
      <c r="F52" s="66">
        <f>'[1]Сбытовая надбавка прочие'!$D$13</f>
        <v>0.5623986557654285</v>
      </c>
      <c r="G52" s="66">
        <f>'[1]Сбытовая надбавка прочие'!$D$13</f>
        <v>0.5623986557654285</v>
      </c>
      <c r="H52" s="66">
        <f>'[1]Сбытовая надбавка сетевые'!$D$9</f>
        <v>0.47182646136528433</v>
      </c>
      <c r="I52" s="62"/>
      <c r="J52" s="62"/>
      <c r="K52" s="62"/>
      <c r="L52" s="62"/>
      <c r="M52" s="62"/>
      <c r="N52" s="62"/>
    </row>
    <row r="53" spans="1:14" ht="1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1:14" ht="1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4" ht="1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ht="15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14" ht="15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ht="15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5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ht="15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5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15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ht="15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5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15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5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15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4" ht="15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4" ht="15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4" ht="15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 ht="15">
      <c r="A74" s="6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4" ht="15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>
      <c r="A77" s="67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ht="15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ht="15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ht="15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1:14" ht="15">
      <c r="A81" s="67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1:14" ht="15">
      <c r="A82" s="67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1:14" ht="15">
      <c r="A83" s="67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1:14" ht="15">
      <c r="A84" s="6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1:14" ht="15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ht="15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1:14" ht="15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1:14" ht="15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1:14" ht="15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1:14" ht="15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1:14" ht="15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1:14" ht="15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4" ht="15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4" ht="15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4" ht="15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4" ht="15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1:14" ht="15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1:14" ht="15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15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1:14" ht="15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4" ht="15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4" ht="15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4" ht="15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4" ht="15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4" ht="15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4" ht="15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4" ht="15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4" ht="15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4" ht="15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4" ht="15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4" ht="15">
      <c r="A111" s="67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4" ht="15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1:14" ht="15">
      <c r="A113" s="67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1:14" ht="15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1:14" ht="15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1:14" ht="15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15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5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5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5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5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5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5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4" ht="15">
      <c r="A124" s="67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4" ht="15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4" ht="15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4" ht="15">
      <c r="A127" s="67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ht="15">
      <c r="A128" s="69"/>
    </row>
    <row r="129" ht="15">
      <c r="A129" s="69"/>
    </row>
    <row r="130" ht="15">
      <c r="A130" s="69"/>
    </row>
    <row r="131" ht="15">
      <c r="A131" s="69"/>
    </row>
    <row r="132" ht="15">
      <c r="A132" s="69"/>
    </row>
    <row r="133" ht="15">
      <c r="A133" s="69"/>
    </row>
  </sheetData>
  <sheetProtection/>
  <mergeCells count="66">
    <mergeCell ref="C18:N18"/>
    <mergeCell ref="C2:N2"/>
    <mergeCell ref="D3:L3"/>
    <mergeCell ref="D4:L4"/>
    <mergeCell ref="A7:A9"/>
    <mergeCell ref="B7:B9"/>
    <mergeCell ref="C7:M7"/>
    <mergeCell ref="N7:N9"/>
    <mergeCell ref="C8:G8"/>
    <mergeCell ref="I8:L8"/>
    <mergeCell ref="M8:M9"/>
    <mergeCell ref="H11:I11"/>
    <mergeCell ref="H13:I13"/>
    <mergeCell ref="H14:I14"/>
    <mergeCell ref="H16:I16"/>
    <mergeCell ref="H17:I17"/>
    <mergeCell ref="C19:N19"/>
    <mergeCell ref="H20:I20"/>
    <mergeCell ref="C21:G21"/>
    <mergeCell ref="H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C27:G27"/>
    <mergeCell ref="H27:I27"/>
    <mergeCell ref="C28:G28"/>
    <mergeCell ref="H28:I28"/>
    <mergeCell ref="C29:G29"/>
    <mergeCell ref="H29:I29"/>
    <mergeCell ref="C30:G30"/>
    <mergeCell ref="H30:I30"/>
    <mergeCell ref="C31:G31"/>
    <mergeCell ref="H31:I31"/>
    <mergeCell ref="C32:G32"/>
    <mergeCell ref="H32:I32"/>
    <mergeCell ref="C33:G33"/>
    <mergeCell ref="H33:I33"/>
    <mergeCell ref="C34:G34"/>
    <mergeCell ref="H34:I34"/>
    <mergeCell ref="C35:G35"/>
    <mergeCell ref="H35:I35"/>
    <mergeCell ref="C36:G36"/>
    <mergeCell ref="H36:I36"/>
    <mergeCell ref="C37:G37"/>
    <mergeCell ref="H37:I37"/>
    <mergeCell ref="C38:G38"/>
    <mergeCell ref="H38:I38"/>
    <mergeCell ref="C39:G39"/>
    <mergeCell ref="H39:I39"/>
    <mergeCell ref="C40:G40"/>
    <mergeCell ref="H40:I40"/>
    <mergeCell ref="D51:E51"/>
    <mergeCell ref="D52:E52"/>
    <mergeCell ref="C41:G41"/>
    <mergeCell ref="H41:I41"/>
    <mergeCell ref="C42:G42"/>
    <mergeCell ref="B43:H43"/>
    <mergeCell ref="C44:G44"/>
    <mergeCell ref="D50:E5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</dc:creator>
  <cp:keywords/>
  <dc:description/>
  <cp:lastModifiedBy>Михеев Е.Ю.</cp:lastModifiedBy>
  <dcterms:created xsi:type="dcterms:W3CDTF">2017-12-08T07:19:42Z</dcterms:created>
  <dcterms:modified xsi:type="dcterms:W3CDTF">2017-12-08T08:36:08Z</dcterms:modified>
  <cp:category/>
  <cp:version/>
  <cp:contentType/>
  <cp:contentStatus/>
</cp:coreProperties>
</file>