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145" windowHeight="8685" activeTab="0"/>
  </bookViews>
  <sheets>
    <sheet name="2021" sheetId="1" r:id="rId1"/>
  </sheets>
  <definedNames>
    <definedName name="_xlnm.Print_Area" localSheetId="0">'2021'!$A$1:$R$18</definedName>
  </definedNames>
  <calcPr fullCalcOnLoad="1"/>
</workbook>
</file>

<file path=xl/sharedStrings.xml><?xml version="1.0" encoding="utf-8"?>
<sst xmlns="http://schemas.openxmlformats.org/spreadsheetml/2006/main" count="46" uniqueCount="29">
  <si>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</si>
  <si>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</si>
  <si>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</si>
  <si>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</si>
  <si>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</si>
  <si>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</si>
  <si>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</si>
  <si>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</si>
  <si>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Поставщик</t>
  </si>
  <si>
    <t>ИТОГО</t>
  </si>
  <si>
    <t>ООО "Русэнергосбыт"</t>
  </si>
  <si>
    <t>ООО "Ромодановсахар"</t>
  </si>
  <si>
    <t>сентябрь</t>
  </si>
  <si>
    <t>октябрь</t>
  </si>
  <si>
    <t>ноябрь</t>
  </si>
  <si>
    <t>декабрь</t>
  </si>
  <si>
    <t>объем,         кВт.ч.</t>
  </si>
  <si>
    <t>средняя цена, руб/кВт.ч.</t>
  </si>
  <si>
    <t>цена, руб/кВт.ч.</t>
  </si>
  <si>
    <t>АО "ГТ Энерго"</t>
  </si>
  <si>
    <t>объем,                    кВт</t>
  </si>
  <si>
    <t>цена, руб/кВт</t>
  </si>
  <si>
    <t>объем,                    кВт (мощность)</t>
  </si>
  <si>
    <t>объем, кВтч.</t>
  </si>
  <si>
    <t>цена руб./кВтч</t>
  </si>
  <si>
    <t>Х</t>
  </si>
  <si>
    <t>ООО "Электросбытовая компания Ватт-Электросбыт" (дкп №121/2 от 01.10.2011г. прочие)</t>
  </si>
  <si>
    <t>ООО "Электросбытовая компания Ватт-Электросбыт" (договор №H388 от 02.08.2016г. население)</t>
  </si>
  <si>
    <t>Объем покупки электрической энергии (мощности) на розничном рынке в 2021 г.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</si>
</sst>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0.000"/>
    <numFmt numFmtId="186" formatCode="#,##0.0"/>
    <numFmt numFmtId="187" formatCode="#,##0.00&quot;р.&quot;"/>
    <numFmt numFmtId="188" formatCode="#,##0.0000"/>
    <numFmt numFmtId="189" formatCode="#,##0.00000"/>
    <numFmt numFmtId="190" formatCode="#,##0.000000"/>
    <numFmt numFmtId="191" formatCode="#,##0.0000000"/>
    <numFmt numFmtId="192" formatCode="#,##0.00000000"/>
    <numFmt numFmtId="193" formatCode="#,##0.000000000"/>
    <numFmt numFmtId="194" formatCode="_-* #,##0_-;\-* #,##0_-;_-* &quot;-&quot;_-;_-@_-"/>
    <numFmt numFmtId="195" formatCode="_-* #,##0.00_-;\-* #,##0.00_-;_-* &quot;-&quot;??_-;_-@_-"/>
    <numFmt numFmtId="196" formatCode="&quot;$&quot;#,##0_);[Red]\(&quot;$&quot;#,##0\)"/>
    <numFmt numFmtId="197" formatCode="_-&quot;Ј&quot;* #,##0.00_-;\-&quot;Ј&quot;* #,##0.00_-;_-&quot;Ј&quot;* &quot;-&quot;??_-;_-@_-"/>
    <numFmt numFmtId="198" formatCode="General_)"/>
  </numFmts>
  <fonts count="5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 Cyr"/>
      <family val="1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Helv"/>
      <family val="0"/>
    </font>
    <font>
      <sz val="10"/>
      <name val="MS Sans Serif"/>
      <family val="2"/>
    </font>
    <font>
      <sz val="8"/>
      <name val="Optima"/>
      <family val="0"/>
    </font>
    <font>
      <sz val="8"/>
      <name val="Helv"/>
      <family val="0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NTHarmonic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163">
    <xf numFmtId="4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4" fontId="5" fillId="0" borderId="0">
      <alignment vertical="center"/>
      <protection/>
    </xf>
    <xf numFmtId="4" fontId="5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0" borderId="0">
      <alignment/>
      <protection/>
    </xf>
    <xf numFmtId="194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6" fontId="11" fillId="0" borderId="0" applyFont="0" applyFill="0" applyBorder="0" applyAlignment="0" applyProtection="0"/>
    <xf numFmtId="197" fontId="8" fillId="0" borderId="0" applyFont="0" applyFill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10" fillId="0" borderId="0">
      <alignment/>
      <protection/>
    </xf>
    <xf numFmtId="0" fontId="13" fillId="0" borderId="0" applyNumberFormat="0">
      <alignment horizontal="left"/>
      <protection/>
    </xf>
    <xf numFmtId="0" fontId="14" fillId="20" borderId="0">
      <alignment horizontal="center" vertical="top"/>
      <protection/>
    </xf>
    <xf numFmtId="0" fontId="15" fillId="21" borderId="0">
      <alignment horizontal="center" vertical="top"/>
      <protection/>
    </xf>
    <xf numFmtId="0" fontId="15" fillId="22" borderId="0">
      <alignment horizontal="left" vertical="top"/>
      <protection/>
    </xf>
    <xf numFmtId="0" fontId="15" fillId="20" borderId="0">
      <alignment horizontal="left" vertical="top"/>
      <protection/>
    </xf>
    <xf numFmtId="0" fontId="9" fillId="20" borderId="0">
      <alignment horizontal="left" vertical="top"/>
      <protection/>
    </xf>
    <xf numFmtId="0" fontId="16" fillId="20" borderId="0">
      <alignment horizontal="left" vertical="top"/>
      <protection/>
    </xf>
    <xf numFmtId="0" fontId="9" fillId="20" borderId="0">
      <alignment horizontal="center" vertical="top"/>
      <protection/>
    </xf>
    <xf numFmtId="0" fontId="9" fillId="20" borderId="0">
      <alignment horizontal="left" vertical="top"/>
      <protection/>
    </xf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198" fontId="0" fillId="0" borderId="1">
      <alignment/>
      <protection locked="0"/>
    </xf>
    <xf numFmtId="0" fontId="43" fillId="29" borderId="2" applyNumberFormat="0" applyAlignment="0" applyProtection="0"/>
    <xf numFmtId="0" fontId="44" fillId="30" borderId="3" applyNumberFormat="0" applyAlignment="0" applyProtection="0"/>
    <xf numFmtId="0" fontId="45" fillId="30" borderId="2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0" applyBorder="0">
      <alignment horizontal="center" vertical="center" wrapText="1"/>
      <protection/>
    </xf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18" fillId="0" borderId="7" applyBorder="0">
      <alignment horizontal="center" vertical="center" wrapText="1"/>
      <protection/>
    </xf>
    <xf numFmtId="198" fontId="19" fillId="31" borderId="1">
      <alignment/>
      <protection/>
    </xf>
    <xf numFmtId="4" fontId="20" fillId="21" borderId="8" applyBorder="0">
      <alignment horizontal="right"/>
      <protection/>
    </xf>
    <xf numFmtId="0" fontId="49" fillId="0" borderId="9" applyNumberFormat="0" applyFill="0" applyAlignment="0" applyProtection="0"/>
    <xf numFmtId="0" fontId="50" fillId="32" borderId="10" applyNumberFormat="0" applyAlignment="0" applyProtection="0"/>
    <xf numFmtId="0" fontId="23" fillId="33" borderId="0" applyFill="0">
      <alignment wrapText="1"/>
      <protection/>
    </xf>
    <xf numFmtId="0" fontId="21" fillId="0" borderId="0">
      <alignment horizontal="center" vertical="top" wrapText="1"/>
      <protection/>
    </xf>
    <xf numFmtId="0" fontId="22" fillId="0" borderId="0">
      <alignment horizontal="center" vertical="center" wrapText="1"/>
      <protection/>
    </xf>
    <xf numFmtId="0" fontId="51" fillId="0" borderId="0" applyNumberFormat="0" applyFill="0" applyBorder="0" applyAlignment="0" applyProtection="0"/>
    <xf numFmtId="0" fontId="52" fillId="34" borderId="0" applyNumberFormat="0" applyBorder="0" applyAlignment="0" applyProtection="0"/>
    <xf numFmtId="0" fontId="41" fillId="0" borderId="0">
      <alignment/>
      <protection/>
    </xf>
    <xf numFmtId="0" fontId="41" fillId="0" borderId="0">
      <alignment/>
      <protection/>
    </xf>
    <xf numFmtId="0" fontId="11" fillId="0" borderId="0">
      <alignment/>
      <protection/>
    </xf>
    <xf numFmtId="0" fontId="6" fillId="0" borderId="0" applyFill="0" applyProtection="0">
      <alignment/>
    </xf>
    <xf numFmtId="0" fontId="41" fillId="0" borderId="0">
      <alignment/>
      <protection/>
    </xf>
    <xf numFmtId="0" fontId="8" fillId="0" borderId="0">
      <alignment/>
      <protection/>
    </xf>
    <xf numFmtId="0" fontId="41" fillId="0" borderId="0">
      <alignment/>
      <protection/>
    </xf>
    <xf numFmtId="0" fontId="7" fillId="0" borderId="0">
      <alignment/>
      <protection/>
    </xf>
    <xf numFmtId="0" fontId="1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8" fillId="0" borderId="0">
      <alignment/>
      <protection/>
    </xf>
    <xf numFmtId="0" fontId="11" fillId="0" borderId="0">
      <alignment/>
      <protection/>
    </xf>
    <xf numFmtId="0" fontId="8" fillId="0" borderId="0">
      <alignment/>
      <protection/>
    </xf>
    <xf numFmtId="0" fontId="4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41" fillId="0" borderId="0">
      <alignment/>
      <protection/>
    </xf>
    <xf numFmtId="0" fontId="4" fillId="0" borderId="0" applyNumberFormat="0" applyFill="0" applyBorder="0" applyAlignment="0" applyProtection="0"/>
    <xf numFmtId="0" fontId="53" fillId="35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6" borderId="11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55" fillId="0" borderId="12" applyNumberFormat="0" applyFill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56" fillId="0" borderId="0" applyNumberFormat="0" applyFill="0" applyBorder="0" applyAlignment="0" applyProtection="0"/>
    <xf numFmtId="49" fontId="23" fillId="0" borderId="0">
      <alignment horizontal="center"/>
      <protection/>
    </xf>
    <xf numFmtId="169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41" fillId="0" borderId="0" applyFont="0" applyFill="0" applyBorder="0" applyAlignment="0" applyProtection="0"/>
    <xf numFmtId="4" fontId="20" fillId="33" borderId="0" applyBorder="0">
      <alignment horizontal="right"/>
      <protection/>
    </xf>
    <xf numFmtId="4" fontId="20" fillId="37" borderId="13" applyBorder="0">
      <alignment horizontal="right"/>
      <protection/>
    </xf>
    <xf numFmtId="4" fontId="20" fillId="33" borderId="14" applyBorder="0">
      <alignment horizontal="right"/>
      <protection/>
    </xf>
    <xf numFmtId="0" fontId="57" fillId="38" borderId="0" applyNumberFormat="0" applyBorder="0" applyAlignment="0" applyProtection="0"/>
  </cellStyleXfs>
  <cellXfs count="72">
    <xf numFmtId="0" fontId="0" fillId="0" borderId="0" xfId="0" applyNumberFormat="1" applyAlignment="1">
      <alignment/>
    </xf>
    <xf numFmtId="4" fontId="1" fillId="0" borderId="0" xfId="0" applyFont="1" applyAlignment="1">
      <alignment vertical="center"/>
    </xf>
    <xf numFmtId="4" fontId="5" fillId="0" borderId="0" xfId="0" applyFont="1" applyAlignment="1">
      <alignment vertical="center"/>
    </xf>
    <xf numFmtId="4" fontId="5" fillId="0" borderId="0" xfId="0" applyFont="1" applyAlignment="1">
      <alignment horizontal="center" vertical="center" wrapText="1"/>
    </xf>
    <xf numFmtId="184" fontId="1" fillId="0" borderId="15" xfId="0" applyNumberFormat="1" applyFont="1" applyBorder="1" applyAlignment="1">
      <alignment vertical="center"/>
    </xf>
    <xf numFmtId="184" fontId="0" fillId="0" borderId="16" xfId="0" applyNumberFormat="1" applyFont="1" applyBorder="1" applyAlignment="1">
      <alignment vertical="center"/>
    </xf>
    <xf numFmtId="184" fontId="0" fillId="0" borderId="17" xfId="0" applyNumberFormat="1" applyFont="1" applyBorder="1" applyAlignment="1">
      <alignment vertical="center"/>
    </xf>
    <xf numFmtId="184" fontId="0" fillId="0" borderId="18" xfId="0" applyNumberFormat="1" applyFont="1" applyBorder="1" applyAlignment="1">
      <alignment vertical="center"/>
    </xf>
    <xf numFmtId="3" fontId="1" fillId="0" borderId="19" xfId="0" applyNumberFormat="1" applyFont="1" applyBorder="1" applyAlignment="1">
      <alignment horizontal="center" vertical="center"/>
    </xf>
    <xf numFmtId="3" fontId="0" fillId="0" borderId="20" xfId="0" applyNumberFormat="1" applyFont="1" applyBorder="1" applyAlignment="1">
      <alignment horizontal="center" vertical="center"/>
    </xf>
    <xf numFmtId="184" fontId="0" fillId="0" borderId="21" xfId="0" applyNumberFormat="1" applyFont="1" applyBorder="1" applyAlignment="1">
      <alignment horizontal="center" vertical="center"/>
    </xf>
    <xf numFmtId="3" fontId="0" fillId="0" borderId="22" xfId="0" applyNumberFormat="1" applyFont="1" applyBorder="1" applyAlignment="1">
      <alignment horizontal="center" vertical="center"/>
    </xf>
    <xf numFmtId="184" fontId="0" fillId="0" borderId="23" xfId="0" applyNumberFormat="1" applyFont="1" applyBorder="1" applyAlignment="1">
      <alignment horizontal="center" vertical="center"/>
    </xf>
    <xf numFmtId="3" fontId="0" fillId="0" borderId="24" xfId="0" applyNumberFormat="1" applyFont="1" applyBorder="1" applyAlignment="1">
      <alignment horizontal="center" vertical="center"/>
    </xf>
    <xf numFmtId="184" fontId="0" fillId="0" borderId="21" xfId="0" applyNumberFormat="1" applyFont="1" applyBorder="1" applyAlignment="1">
      <alignment horizontal="center" vertical="center"/>
    </xf>
    <xf numFmtId="184" fontId="0" fillId="0" borderId="25" xfId="0" applyNumberFormat="1" applyFont="1" applyBorder="1" applyAlignment="1">
      <alignment horizontal="center" vertical="center"/>
    </xf>
    <xf numFmtId="184" fontId="0" fillId="0" borderId="26" xfId="0" applyNumberFormat="1" applyFont="1" applyBorder="1" applyAlignment="1">
      <alignment horizontal="center" vertical="center"/>
    </xf>
    <xf numFmtId="184" fontId="0" fillId="0" borderId="22" xfId="0" applyNumberFormat="1" applyFont="1" applyBorder="1" applyAlignment="1">
      <alignment horizontal="center" vertical="center"/>
    </xf>
    <xf numFmtId="3" fontId="0" fillId="0" borderId="27" xfId="0" applyNumberFormat="1" applyFont="1" applyBorder="1" applyAlignment="1">
      <alignment horizontal="center" vertical="center"/>
    </xf>
    <xf numFmtId="3" fontId="0" fillId="0" borderId="28" xfId="0" applyNumberFormat="1" applyFont="1" applyBorder="1" applyAlignment="1">
      <alignment horizontal="center" vertical="center"/>
    </xf>
    <xf numFmtId="3" fontId="0" fillId="0" borderId="29" xfId="0" applyNumberFormat="1" applyFont="1" applyBorder="1" applyAlignment="1">
      <alignment horizontal="center" vertical="center"/>
    </xf>
    <xf numFmtId="3" fontId="0" fillId="0" borderId="30" xfId="0" applyNumberFormat="1" applyFont="1" applyBorder="1" applyAlignment="1">
      <alignment horizontal="center" vertical="center"/>
    </xf>
    <xf numFmtId="184" fontId="0" fillId="0" borderId="31" xfId="0" applyNumberFormat="1" applyFont="1" applyBorder="1" applyAlignment="1">
      <alignment horizontal="center" vertical="center"/>
    </xf>
    <xf numFmtId="3" fontId="1" fillId="0" borderId="32" xfId="0" applyNumberFormat="1" applyFont="1" applyBorder="1" applyAlignment="1">
      <alignment horizontal="center" vertical="center"/>
    </xf>
    <xf numFmtId="3" fontId="1" fillId="0" borderId="33" xfId="0" applyNumberFormat="1" applyFont="1" applyBorder="1" applyAlignment="1">
      <alignment horizontal="center" vertical="center"/>
    </xf>
    <xf numFmtId="3" fontId="1" fillId="0" borderId="34" xfId="0" applyNumberFormat="1" applyFont="1" applyBorder="1" applyAlignment="1">
      <alignment horizontal="center" vertical="center"/>
    </xf>
    <xf numFmtId="3" fontId="1" fillId="0" borderId="35" xfId="0" applyNumberFormat="1" applyFont="1" applyBorder="1" applyAlignment="1">
      <alignment horizontal="center" vertical="center"/>
    </xf>
    <xf numFmtId="184" fontId="1" fillId="0" borderId="32" xfId="0" applyNumberFormat="1" applyFont="1" applyBorder="1" applyAlignment="1">
      <alignment horizontal="center" vertical="center" wrapText="1"/>
    </xf>
    <xf numFmtId="184" fontId="1" fillId="0" borderId="36" xfId="0" applyNumberFormat="1" applyFont="1" applyBorder="1" applyAlignment="1">
      <alignment horizontal="center" vertical="center" wrapText="1"/>
    </xf>
    <xf numFmtId="184" fontId="1" fillId="0" borderId="34" xfId="0" applyNumberFormat="1" applyFont="1" applyBorder="1" applyAlignment="1">
      <alignment horizontal="center" vertical="center" wrapText="1"/>
    </xf>
    <xf numFmtId="184" fontId="1" fillId="0" borderId="19" xfId="0" applyNumberFormat="1" applyFont="1" applyBorder="1" applyAlignment="1">
      <alignment horizontal="center" vertical="center" wrapText="1"/>
    </xf>
    <xf numFmtId="184" fontId="0" fillId="0" borderId="8" xfId="0" applyNumberFormat="1" applyFont="1" applyBorder="1" applyAlignment="1">
      <alignment horizontal="center" vertical="center"/>
    </xf>
    <xf numFmtId="184" fontId="0" fillId="0" borderId="37" xfId="0" applyNumberFormat="1" applyFont="1" applyBorder="1" applyAlignment="1">
      <alignment horizontal="center" vertical="center"/>
    </xf>
    <xf numFmtId="3" fontId="0" fillId="39" borderId="20" xfId="0" applyNumberFormat="1" applyFont="1" applyFill="1" applyBorder="1" applyAlignment="1">
      <alignment horizontal="center" vertical="center"/>
    </xf>
    <xf numFmtId="3" fontId="0" fillId="0" borderId="38" xfId="0" applyNumberFormat="1" applyFont="1" applyBorder="1" applyAlignment="1">
      <alignment horizontal="center" vertical="center"/>
    </xf>
    <xf numFmtId="184" fontId="0" fillId="0" borderId="39" xfId="0" applyNumberFormat="1" applyFont="1" applyBorder="1" applyAlignment="1">
      <alignment horizontal="center" vertical="center"/>
    </xf>
    <xf numFmtId="3" fontId="0" fillId="0" borderId="40" xfId="0" applyNumberFormat="1" applyFont="1" applyBorder="1" applyAlignment="1">
      <alignment horizontal="center" vertical="center"/>
    </xf>
    <xf numFmtId="184" fontId="0" fillId="0" borderId="41" xfId="0" applyNumberFormat="1" applyFont="1" applyBorder="1" applyAlignment="1">
      <alignment horizontal="center" vertical="center"/>
    </xf>
    <xf numFmtId="184" fontId="1" fillId="0" borderId="33" xfId="0" applyNumberFormat="1" applyFont="1" applyBorder="1" applyAlignment="1">
      <alignment horizontal="center" vertical="center" wrapText="1"/>
    </xf>
    <xf numFmtId="184" fontId="1" fillId="0" borderId="33" xfId="0" applyNumberFormat="1" applyFont="1" applyBorder="1" applyAlignment="1">
      <alignment horizontal="center" vertical="center"/>
    </xf>
    <xf numFmtId="189" fontId="1" fillId="0" borderId="21" xfId="0" applyNumberFormat="1" applyFont="1" applyBorder="1" applyAlignment="1">
      <alignment horizontal="center" vertical="center"/>
    </xf>
    <xf numFmtId="4" fontId="1" fillId="0" borderId="19" xfId="0" applyFont="1" applyBorder="1" applyAlignment="1">
      <alignment horizontal="center" vertical="center" wrapText="1"/>
    </xf>
    <xf numFmtId="3" fontId="0" fillId="0" borderId="42" xfId="0" applyNumberFormat="1" applyFont="1" applyBorder="1" applyAlignment="1">
      <alignment horizontal="center" vertical="center"/>
    </xf>
    <xf numFmtId="184" fontId="0" fillId="0" borderId="26" xfId="0" applyNumberFormat="1" applyFont="1" applyBorder="1" applyAlignment="1">
      <alignment horizontal="center" vertical="center"/>
    </xf>
    <xf numFmtId="3" fontId="1" fillId="0" borderId="38" xfId="0" applyNumberFormat="1" applyFont="1" applyBorder="1" applyAlignment="1">
      <alignment horizontal="center" vertical="center"/>
    </xf>
    <xf numFmtId="3" fontId="1" fillId="0" borderId="39" xfId="0" applyNumberFormat="1" applyFont="1" applyBorder="1" applyAlignment="1">
      <alignment horizontal="center" vertical="center"/>
    </xf>
    <xf numFmtId="3" fontId="0" fillId="0" borderId="20" xfId="0" applyNumberFormat="1" applyFont="1" applyFill="1" applyBorder="1" applyAlignment="1">
      <alignment horizontal="center" vertical="center"/>
    </xf>
    <xf numFmtId="193" fontId="1" fillId="0" borderId="0" xfId="0" applyNumberFormat="1" applyFont="1" applyAlignment="1">
      <alignment vertical="center"/>
    </xf>
    <xf numFmtId="184" fontId="1" fillId="0" borderId="43" xfId="0" applyNumberFormat="1" applyFont="1" applyBorder="1" applyAlignment="1">
      <alignment horizontal="center" vertical="center" wrapText="1"/>
    </xf>
    <xf numFmtId="184" fontId="0" fillId="0" borderId="40" xfId="0" applyNumberFormat="1" applyFont="1" applyBorder="1" applyAlignment="1">
      <alignment horizontal="center" vertical="center"/>
    </xf>
    <xf numFmtId="185" fontId="0" fillId="0" borderId="24" xfId="0" applyNumberFormat="1" applyFont="1" applyBorder="1" applyAlignment="1">
      <alignment horizontal="center" vertical="center"/>
    </xf>
    <xf numFmtId="184" fontId="0" fillId="0" borderId="24" xfId="0" applyNumberFormat="1" applyFont="1" applyBorder="1" applyAlignment="1">
      <alignment horizontal="center" vertical="center"/>
    </xf>
    <xf numFmtId="185" fontId="0" fillId="0" borderId="8" xfId="0" applyNumberFormat="1" applyFont="1" applyBorder="1" applyAlignment="1">
      <alignment horizontal="center" vertical="center"/>
    </xf>
    <xf numFmtId="184" fontId="0" fillId="0" borderId="44" xfId="0" applyNumberFormat="1" applyFont="1" applyBorder="1" applyAlignment="1">
      <alignment horizontal="center" vertical="center"/>
    </xf>
    <xf numFmtId="184" fontId="0" fillId="0" borderId="42" xfId="0" applyNumberFormat="1" applyFont="1" applyBorder="1" applyAlignment="1">
      <alignment horizontal="center" vertical="center"/>
    </xf>
    <xf numFmtId="185" fontId="0" fillId="0" borderId="22" xfId="0" applyNumberFormat="1" applyFont="1" applyBorder="1" applyAlignment="1">
      <alignment horizontal="center" vertical="center"/>
    </xf>
    <xf numFmtId="189" fontId="5" fillId="0" borderId="0" xfId="0" applyNumberFormat="1" applyFont="1" applyAlignment="1">
      <alignment vertical="center"/>
    </xf>
    <xf numFmtId="192" fontId="1" fillId="0" borderId="0" xfId="0" applyNumberFormat="1" applyFont="1" applyAlignment="1">
      <alignment vertical="center"/>
    </xf>
    <xf numFmtId="3" fontId="7" fillId="0" borderId="20" xfId="0" applyNumberFormat="1" applyFont="1" applyBorder="1" applyAlignment="1">
      <alignment horizontal="center" vertical="center"/>
    </xf>
    <xf numFmtId="3" fontId="7" fillId="39" borderId="20" xfId="0" applyNumberFormat="1" applyFont="1" applyFill="1" applyBorder="1" applyAlignment="1">
      <alignment horizontal="center" vertical="center"/>
    </xf>
    <xf numFmtId="0" fontId="1" fillId="0" borderId="45" xfId="0" applyNumberFormat="1" applyFont="1" applyBorder="1" applyAlignment="1">
      <alignment horizontal="center" vertical="center" wrapText="1"/>
    </xf>
    <xf numFmtId="0" fontId="1" fillId="0" borderId="46" xfId="0" applyNumberFormat="1" applyFont="1" applyBorder="1" applyAlignment="1">
      <alignment horizontal="center" vertical="center" wrapText="1"/>
    </xf>
    <xf numFmtId="4" fontId="1" fillId="0" borderId="32" xfId="0" applyFont="1" applyBorder="1" applyAlignment="1">
      <alignment horizontal="center" vertical="center" wrapText="1"/>
    </xf>
    <xf numFmtId="4" fontId="1" fillId="0" borderId="34" xfId="0" applyFont="1" applyBorder="1" applyAlignment="1">
      <alignment horizontal="center" vertical="center" wrapText="1"/>
    </xf>
    <xf numFmtId="4" fontId="1" fillId="0" borderId="19" xfId="0" applyFont="1" applyBorder="1" applyAlignment="1">
      <alignment horizontal="center" vertical="center" wrapText="1"/>
    </xf>
    <xf numFmtId="184" fontId="1" fillId="0" borderId="47" xfId="0" applyNumberFormat="1" applyFont="1" applyBorder="1" applyAlignment="1">
      <alignment horizontal="center" vertical="center" wrapText="1"/>
    </xf>
    <xf numFmtId="0" fontId="0" fillId="0" borderId="48" xfId="0" applyNumberFormat="1" applyBorder="1" applyAlignment="1">
      <alignment vertical="center" wrapText="1"/>
    </xf>
    <xf numFmtId="184" fontId="1" fillId="0" borderId="15" xfId="0" applyNumberFormat="1" applyFont="1" applyBorder="1" applyAlignment="1">
      <alignment horizontal="center" vertical="center" wrapText="1"/>
    </xf>
    <xf numFmtId="184" fontId="1" fillId="0" borderId="43" xfId="0" applyNumberFormat="1" applyFont="1" applyBorder="1" applyAlignment="1">
      <alignment horizontal="center" vertical="center" wrapText="1"/>
    </xf>
    <xf numFmtId="184" fontId="1" fillId="0" borderId="35" xfId="0" applyNumberFormat="1" applyFont="1" applyBorder="1" applyAlignment="1">
      <alignment horizontal="center" vertical="center" wrapText="1"/>
    </xf>
    <xf numFmtId="0" fontId="0" fillId="0" borderId="43" xfId="0" applyNumberFormat="1" applyBorder="1" applyAlignment="1">
      <alignment horizontal="center" vertical="center" wrapText="1"/>
    </xf>
    <xf numFmtId="0" fontId="0" fillId="0" borderId="35" xfId="0" applyNumberFormat="1" applyBorder="1" applyAlignment="1">
      <alignment horizontal="center" vertical="center" wrapText="1"/>
    </xf>
  </cellXfs>
  <cellStyles count="149">
    <cellStyle name="Normal" xfId="0"/>
    <cellStyle name="_x0004_" xfId="15"/>
    <cellStyle name="_x0004__x0004_" xfId="16"/>
    <cellStyle name="_~7107767" xfId="17"/>
    <cellStyle name="_~7107767_прил 2 (2008)" xfId="18"/>
    <cellStyle name="_1,1а,2,3,3а(Л),3а(Т),4,6,7,8,11" xfId="19"/>
    <cellStyle name="_1,3,4,5,7(1-2),8,10,11,12" xfId="20"/>
    <cellStyle name="_5,форма АТАБ, график снижения нагрузки," xfId="21"/>
    <cellStyle name="_Prilozhenie_k_484-e_5" xfId="22"/>
    <cellStyle name="_Книга1" xfId="23"/>
    <cellStyle name="_x0004__x0004__Потребление ТНК ноябрь" xfId="24"/>
    <cellStyle name="_Пр.1.1. и 2  (точки приема в сеть)" xfId="25"/>
    <cellStyle name="_Прил" xfId="26"/>
    <cellStyle name="_Прил 11" xfId="27"/>
    <cellStyle name="_прил 2 (2008)" xfId="28"/>
    <cellStyle name="_Прил 4-5(потери)" xfId="29"/>
    <cellStyle name="_Прил 7 (акт снятия показ)" xfId="30"/>
    <cellStyle name="_Прил 7.1 и 7.2" xfId="31"/>
    <cellStyle name="_Прил 8.1 и 8.2" xfId="32"/>
    <cellStyle name="_Прил. 1.1  к услуг ЭГН 2008г" xfId="33"/>
    <cellStyle name="_Прил. 8 - Акт объемов" xfId="34"/>
    <cellStyle name="_Прил. к услуг ЭГН 2008г" xfId="35"/>
    <cellStyle name="_Прил.1,1а,2,3,4,6 от 28.10.08" xfId="36"/>
    <cellStyle name="_Прил.1,2,3,7 Ишим" xfId="37"/>
    <cellStyle name="_Прил.10" xfId="38"/>
    <cellStyle name="_Прил.2 МРЭС 2010 от Алекс" xfId="39"/>
    <cellStyle name="_Прил.5-9(формы) испр" xfId="40"/>
    <cellStyle name="_Прил.7,8" xfId="41"/>
    <cellStyle name="_Прил_прил 2 (2008)" xfId="42"/>
    <cellStyle name="_Прил-9 (акт сверки)" xfId="43"/>
    <cellStyle name="_Приложения (формы актов)" xfId="44"/>
    <cellStyle name="_Приложения(отправка)" xfId="45"/>
    <cellStyle name="_Приложения(отправка)_прил 2 (2008)" xfId="46"/>
    <cellStyle name="_Пурнефтегаз Приложения к договору на 2007 г" xfId="47"/>
    <cellStyle name="_Пурнефтегаз Приложения к договору на 2007 г_прил 2 (2008)" xfId="48"/>
    <cellStyle name="_ПЭС потери" xfId="49"/>
    <cellStyle name="_ПЭС трансформаторы" xfId="50"/>
    <cellStyle name="_точки поставки Пуровск" xfId="51"/>
    <cellStyle name="_ХАНЫМЕЙ от МУП ПЭС" xfId="52"/>
    <cellStyle name="20% — акцент1" xfId="53"/>
    <cellStyle name="20% — акцент2" xfId="54"/>
    <cellStyle name="20% — акцент3" xfId="55"/>
    <cellStyle name="20% — акцент4" xfId="56"/>
    <cellStyle name="20% — акцент5" xfId="57"/>
    <cellStyle name="20% — акцент6" xfId="58"/>
    <cellStyle name="40% — акцент1" xfId="59"/>
    <cellStyle name="40% — акцент2" xfId="60"/>
    <cellStyle name="40% — акцент3" xfId="61"/>
    <cellStyle name="40% — акцент4" xfId="62"/>
    <cellStyle name="40% — акцент5" xfId="63"/>
    <cellStyle name="40% — акцент6" xfId="64"/>
    <cellStyle name="60% — акцент1" xfId="65"/>
    <cellStyle name="60% — акцент2" xfId="66"/>
    <cellStyle name="60% — акцент3" xfId="67"/>
    <cellStyle name="60% — акцент4" xfId="68"/>
    <cellStyle name="60% — акцент5" xfId="69"/>
    <cellStyle name="60% — акцент6" xfId="70"/>
    <cellStyle name="AFE" xfId="71"/>
    <cellStyle name="Comma [0]_irl tel sep5" xfId="72"/>
    <cellStyle name="Comma_irl tel sep5" xfId="73"/>
    <cellStyle name="Currency [0]" xfId="74"/>
    <cellStyle name="Currency_irl tel sep5" xfId="75"/>
    <cellStyle name="Normal_ASUS" xfId="76"/>
    <cellStyle name="Normal1" xfId="77"/>
    <cellStyle name="normбlnм_laroux" xfId="78"/>
    <cellStyle name="Price_Body" xfId="79"/>
    <cellStyle name="S0" xfId="80"/>
    <cellStyle name="S1" xfId="81"/>
    <cellStyle name="S2" xfId="82"/>
    <cellStyle name="S3" xfId="83"/>
    <cellStyle name="S4" xfId="84"/>
    <cellStyle name="S5" xfId="85"/>
    <cellStyle name="S6" xfId="86"/>
    <cellStyle name="S7" xfId="87"/>
    <cellStyle name="Акцент1" xfId="88"/>
    <cellStyle name="Акцент2" xfId="89"/>
    <cellStyle name="Акцент3" xfId="90"/>
    <cellStyle name="Акцент4" xfId="91"/>
    <cellStyle name="Акцент5" xfId="92"/>
    <cellStyle name="Акцент6" xfId="93"/>
    <cellStyle name="Беззащитный" xfId="94"/>
    <cellStyle name="Ввод " xfId="95"/>
    <cellStyle name="Вывод" xfId="96"/>
    <cellStyle name="Вычисление" xfId="97"/>
    <cellStyle name="Hyperlink" xfId="98"/>
    <cellStyle name="Currency" xfId="99"/>
    <cellStyle name="Currency [0]" xfId="100"/>
    <cellStyle name="Заголовок" xfId="101"/>
    <cellStyle name="Заголовок 1" xfId="102"/>
    <cellStyle name="Заголовок 2" xfId="103"/>
    <cellStyle name="Заголовок 3" xfId="104"/>
    <cellStyle name="Заголовок 4" xfId="105"/>
    <cellStyle name="ЗаголовокСтолбца" xfId="106"/>
    <cellStyle name="Защитный" xfId="107"/>
    <cellStyle name="Значение" xfId="108"/>
    <cellStyle name="Итог" xfId="109"/>
    <cellStyle name="Контрольная ячейка" xfId="110"/>
    <cellStyle name="Мои наименования показателей" xfId="111"/>
    <cellStyle name="Мой заголовок" xfId="112"/>
    <cellStyle name="Мой заголовок листа" xfId="113"/>
    <cellStyle name="Название" xfId="114"/>
    <cellStyle name="Нейтральный" xfId="115"/>
    <cellStyle name="Обычный 10" xfId="116"/>
    <cellStyle name="Обычный 11" xfId="117"/>
    <cellStyle name="Обычный 12" xfId="118"/>
    <cellStyle name="Обычный 13" xfId="119"/>
    <cellStyle name="Обычный 14" xfId="120"/>
    <cellStyle name="Обычный 2" xfId="121"/>
    <cellStyle name="Обычный 2 2" xfId="122"/>
    <cellStyle name="Обычный 2 3" xfId="123"/>
    <cellStyle name="Обычный 2 4" xfId="124"/>
    <cellStyle name="Обычный 2 5" xfId="125"/>
    <cellStyle name="Обычный 3" xfId="126"/>
    <cellStyle name="Обычный 3 2" xfId="127"/>
    <cellStyle name="Обычный 3 3" xfId="128"/>
    <cellStyle name="Обычный 4" xfId="129"/>
    <cellStyle name="Обычный 5" xfId="130"/>
    <cellStyle name="Обычный 6" xfId="131"/>
    <cellStyle name="Обычный 7" xfId="132"/>
    <cellStyle name="Обычный 8" xfId="133"/>
    <cellStyle name="Обычный 8 2" xfId="134"/>
    <cellStyle name="Обычный 9" xfId="135"/>
    <cellStyle name="Followed Hyperlink" xfId="136"/>
    <cellStyle name="Плохой" xfId="137"/>
    <cellStyle name="Пояснение" xfId="138"/>
    <cellStyle name="Примечание" xfId="139"/>
    <cellStyle name="Percent" xfId="140"/>
    <cellStyle name="Процентный 2" xfId="141"/>
    <cellStyle name="Процентный 2 2" xfId="142"/>
    <cellStyle name="Процентный 3" xfId="143"/>
    <cellStyle name="Связанная ячейка" xfId="144"/>
    <cellStyle name="Стиль 1" xfId="145"/>
    <cellStyle name="Стиль 2" xfId="146"/>
    <cellStyle name="Текст предупреждения" xfId="147"/>
    <cellStyle name="Текстовый" xfId="148"/>
    <cellStyle name="Тысячи [0]_3Com" xfId="149"/>
    <cellStyle name="Тысячи_3Com" xfId="150"/>
    <cellStyle name="Comma" xfId="151"/>
    <cellStyle name="Comma [0]" xfId="152"/>
    <cellStyle name="Финансовый 2" xfId="153"/>
    <cellStyle name="Финансовый 2 2" xfId="154"/>
    <cellStyle name="Финансовый 3" xfId="155"/>
    <cellStyle name="Финансовый 3 2" xfId="156"/>
    <cellStyle name="Финансовый 4" xfId="157"/>
    <cellStyle name="Финансовый 5" xfId="158"/>
    <cellStyle name="Формула" xfId="159"/>
    <cellStyle name="ФормулаВБ" xfId="160"/>
    <cellStyle name="ФормулаНаКонтроль" xfId="161"/>
    <cellStyle name="Хороший" xfId="1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tabSelected="1" zoomScalePageLayoutView="0" workbookViewId="0" topLeftCell="A1">
      <selection activeCell="O6" sqref="O6"/>
    </sheetView>
  </sheetViews>
  <sheetFormatPr defaultColWidth="9.00390625" defaultRowHeight="12.75"/>
  <cols>
    <col min="1" max="1" width="13.375" style="2" customWidth="1"/>
    <col min="2" max="2" width="10.375" style="2" customWidth="1"/>
    <col min="3" max="3" width="13.00390625" style="2" customWidth="1"/>
    <col min="4" max="4" width="11.125" style="2" customWidth="1"/>
    <col min="5" max="5" width="10.875" style="2" customWidth="1"/>
    <col min="6" max="6" width="13.00390625" style="2" customWidth="1"/>
    <col min="7" max="7" width="10.875" style="2" customWidth="1"/>
    <col min="8" max="8" width="9.625" style="2" customWidth="1"/>
    <col min="9" max="9" width="10.625" style="2" customWidth="1"/>
    <col min="10" max="10" width="11.125" style="2" customWidth="1"/>
    <col min="11" max="11" width="10.625" style="2" customWidth="1"/>
    <col min="12" max="12" width="12.75390625" style="2" customWidth="1"/>
    <col min="13" max="13" width="12.25390625" style="2" customWidth="1"/>
    <col min="14" max="14" width="12.125" style="2" customWidth="1"/>
    <col min="15" max="15" width="12.375" style="2" customWidth="1"/>
    <col min="16" max="16" width="14.875" style="1" customWidth="1"/>
    <col min="17" max="17" width="8.875" style="1" customWidth="1"/>
    <col min="18" max="18" width="11.75390625" style="1" customWidth="1"/>
    <col min="19" max="19" width="9.125" style="2" customWidth="1"/>
    <col min="20" max="20" width="14.375" style="2" customWidth="1"/>
    <col min="21" max="16384" width="9.125" style="2" customWidth="1"/>
  </cols>
  <sheetData>
    <row r="1" ht="12.75">
      <c r="A1" s="1" t="s">
        <v>28</v>
      </c>
    </row>
    <row r="2" ht="13.5" thickBot="1"/>
    <row r="3" spans="1:18" s="3" customFormat="1" ht="84.75" customHeight="1" thickBot="1">
      <c r="A3" s="65" t="s">
        <v>8</v>
      </c>
      <c r="B3" s="67" t="s">
        <v>10</v>
      </c>
      <c r="C3" s="68"/>
      <c r="D3" s="67" t="s">
        <v>11</v>
      </c>
      <c r="E3" s="69"/>
      <c r="F3" s="71"/>
      <c r="G3" s="70"/>
      <c r="H3" s="67" t="s">
        <v>26</v>
      </c>
      <c r="I3" s="68"/>
      <c r="J3" s="67" t="s">
        <v>19</v>
      </c>
      <c r="K3" s="69"/>
      <c r="L3" s="69"/>
      <c r="M3" s="70"/>
      <c r="N3" s="60" t="s">
        <v>27</v>
      </c>
      <c r="O3" s="61"/>
      <c r="P3" s="62" t="s">
        <v>9</v>
      </c>
      <c r="Q3" s="63"/>
      <c r="R3" s="64"/>
    </row>
    <row r="4" spans="1:18" s="3" customFormat="1" ht="45.75" customHeight="1" thickBot="1">
      <c r="A4" s="66"/>
      <c r="B4" s="27" t="s">
        <v>16</v>
      </c>
      <c r="C4" s="30" t="s">
        <v>18</v>
      </c>
      <c r="D4" s="27" t="s">
        <v>16</v>
      </c>
      <c r="E4" s="29" t="s">
        <v>18</v>
      </c>
      <c r="F4" s="28" t="s">
        <v>22</v>
      </c>
      <c r="G4" s="48" t="s">
        <v>21</v>
      </c>
      <c r="H4" s="27" t="s">
        <v>16</v>
      </c>
      <c r="I4" s="38" t="s">
        <v>18</v>
      </c>
      <c r="J4" s="27" t="s">
        <v>16</v>
      </c>
      <c r="K4" s="29" t="s">
        <v>18</v>
      </c>
      <c r="L4" s="28" t="s">
        <v>22</v>
      </c>
      <c r="M4" s="30" t="s">
        <v>21</v>
      </c>
      <c r="N4" s="27" t="s">
        <v>23</v>
      </c>
      <c r="O4" s="38" t="s">
        <v>24</v>
      </c>
      <c r="P4" s="27" t="s">
        <v>16</v>
      </c>
      <c r="Q4" s="29" t="s">
        <v>20</v>
      </c>
      <c r="R4" s="41" t="s">
        <v>17</v>
      </c>
    </row>
    <row r="5" spans="1:18" ht="13.5" customHeight="1">
      <c r="A5" s="5" t="s">
        <v>0</v>
      </c>
      <c r="B5" s="34">
        <v>872321</v>
      </c>
      <c r="C5" s="37">
        <f>ROUND(2172604.56/B5,5)</f>
        <v>2.4906</v>
      </c>
      <c r="D5" s="42">
        <v>48678</v>
      </c>
      <c r="E5" s="35">
        <v>1.38649</v>
      </c>
      <c r="F5" s="54">
        <v>0</v>
      </c>
      <c r="G5" s="49">
        <v>0</v>
      </c>
      <c r="H5" s="34">
        <v>2760</v>
      </c>
      <c r="I5" s="43">
        <v>3.13408</v>
      </c>
      <c r="J5" s="34">
        <v>3143037</v>
      </c>
      <c r="K5" s="35">
        <v>1.45742</v>
      </c>
      <c r="L5" s="36">
        <v>9783</v>
      </c>
      <c r="M5" s="37">
        <v>833.93114</v>
      </c>
      <c r="N5" s="34">
        <v>545</v>
      </c>
      <c r="O5" s="16">
        <f aca="true" t="shared" si="0" ref="O5:O10">ROUND(3.79/1.2,5)</f>
        <v>3.15833</v>
      </c>
      <c r="P5" s="44">
        <f>B5+D5+H5+J5+N5</f>
        <v>4067341</v>
      </c>
      <c r="Q5" s="45">
        <f>L5+F5</f>
        <v>9783</v>
      </c>
      <c r="R5" s="40">
        <f>(B5*C5+D5*E5+H5*I5+J5*K5+L5*M5+N5*O5+F5*G5)/P5</f>
        <v>3.6853410915460496</v>
      </c>
    </row>
    <row r="6" spans="1:18" ht="15">
      <c r="A6" s="6" t="s">
        <v>1</v>
      </c>
      <c r="B6" s="58">
        <v>844414</v>
      </c>
      <c r="C6" s="37">
        <f>ROUND(2029315.33/B6,5)</f>
        <v>2.40322</v>
      </c>
      <c r="D6" s="11">
        <v>0</v>
      </c>
      <c r="E6" s="52">
        <v>0</v>
      </c>
      <c r="F6" s="55">
        <v>0</v>
      </c>
      <c r="G6" s="50">
        <v>0</v>
      </c>
      <c r="H6" s="58">
        <v>4176</v>
      </c>
      <c r="I6" s="12">
        <v>3.34284</v>
      </c>
      <c r="J6" s="58">
        <v>2535180</v>
      </c>
      <c r="K6" s="31">
        <v>1.36831</v>
      </c>
      <c r="L6" s="13">
        <v>9264</v>
      </c>
      <c r="M6" s="14">
        <v>813.29943</v>
      </c>
      <c r="N6" s="59">
        <v>662</v>
      </c>
      <c r="O6" s="16">
        <f t="shared" si="0"/>
        <v>3.15833</v>
      </c>
      <c r="P6" s="44">
        <f aca="true" t="shared" si="1" ref="P6:P16">B6+D6+H6+J6+N6</f>
        <v>3384432</v>
      </c>
      <c r="Q6" s="45">
        <f aca="true" t="shared" si="2" ref="Q6:Q16">L6+F6</f>
        <v>9264</v>
      </c>
      <c r="R6" s="40">
        <f>(B6*C6+D6*E6+H6*I6+J6*K6+L6*M6+N6*O6+F6*G6)/P6</f>
        <v>3.855501068628355</v>
      </c>
    </row>
    <row r="7" spans="1:18" ht="12.75">
      <c r="A7" s="6" t="s">
        <v>2</v>
      </c>
      <c r="B7" s="9">
        <v>775318</v>
      </c>
      <c r="C7" s="37">
        <f>ROUND(1938541.21/B7,5)</f>
        <v>2.50032</v>
      </c>
      <c r="D7" s="11">
        <v>0</v>
      </c>
      <c r="E7" s="52">
        <v>0</v>
      </c>
      <c r="F7" s="55">
        <v>0</v>
      </c>
      <c r="G7" s="50">
        <v>0</v>
      </c>
      <c r="H7" s="9">
        <v>4368</v>
      </c>
      <c r="I7" s="12">
        <v>3.03982</v>
      </c>
      <c r="J7" s="9">
        <v>3167412</v>
      </c>
      <c r="K7" s="31">
        <v>1.40167</v>
      </c>
      <c r="L7" s="13">
        <v>10407</v>
      </c>
      <c r="M7" s="10">
        <v>849.09887</v>
      </c>
      <c r="N7" s="9">
        <v>616</v>
      </c>
      <c r="O7" s="16">
        <f t="shared" si="0"/>
        <v>3.15833</v>
      </c>
      <c r="P7" s="44">
        <f t="shared" si="1"/>
        <v>3947714</v>
      </c>
      <c r="Q7" s="45">
        <f t="shared" si="2"/>
        <v>10407</v>
      </c>
      <c r="R7" s="40">
        <f aca="true" t="shared" si="3" ref="R7:R16">(B7*C7+D7*E7+H7*I7+J7*K7+L7*M7+N7*O7+F7*G7)/P7</f>
        <v>3.857930155256941</v>
      </c>
    </row>
    <row r="8" spans="1:18" ht="12.75">
      <c r="A8" s="6" t="s">
        <v>3</v>
      </c>
      <c r="B8" s="9">
        <v>719942</v>
      </c>
      <c r="C8" s="37">
        <f>ROUND(2072510.35/B8,5)</f>
        <v>2.87872</v>
      </c>
      <c r="D8" s="11">
        <v>0</v>
      </c>
      <c r="E8" s="52">
        <v>0</v>
      </c>
      <c r="F8" s="55">
        <v>0</v>
      </c>
      <c r="G8" s="50">
        <v>0</v>
      </c>
      <c r="H8" s="9">
        <v>3312</v>
      </c>
      <c r="I8" s="15">
        <v>3.17261</v>
      </c>
      <c r="J8" s="9">
        <v>3172130</v>
      </c>
      <c r="K8" s="31">
        <v>1.42826</v>
      </c>
      <c r="L8" s="13">
        <v>12428</v>
      </c>
      <c r="M8" s="14">
        <v>917.23559</v>
      </c>
      <c r="N8" s="9">
        <v>713</v>
      </c>
      <c r="O8" s="16">
        <f t="shared" si="0"/>
        <v>3.15833</v>
      </c>
      <c r="P8" s="44">
        <f t="shared" si="1"/>
        <v>3896097</v>
      </c>
      <c r="Q8" s="45">
        <f t="shared" si="2"/>
        <v>12428</v>
      </c>
      <c r="R8" s="40">
        <f t="shared" si="3"/>
        <v>4.623935521669507</v>
      </c>
    </row>
    <row r="9" spans="1:18" ht="12.75">
      <c r="A9" s="6" t="s">
        <v>4</v>
      </c>
      <c r="B9" s="9">
        <v>550820</v>
      </c>
      <c r="C9" s="37">
        <f>ROUND(1323987.82/B9,5)</f>
        <v>2.40367</v>
      </c>
      <c r="D9" s="11">
        <v>0</v>
      </c>
      <c r="E9" s="52">
        <v>0</v>
      </c>
      <c r="F9" s="55">
        <v>0</v>
      </c>
      <c r="G9" s="50">
        <v>0</v>
      </c>
      <c r="H9" s="33">
        <v>3552</v>
      </c>
      <c r="I9" s="15">
        <v>3.14801</v>
      </c>
      <c r="J9" s="9">
        <v>2042195</v>
      </c>
      <c r="K9" s="31">
        <v>1.4124</v>
      </c>
      <c r="L9" s="13">
        <v>8872</v>
      </c>
      <c r="M9" s="14">
        <v>848.20069</v>
      </c>
      <c r="N9" s="9">
        <v>435</v>
      </c>
      <c r="O9" s="16">
        <f t="shared" si="0"/>
        <v>3.15833</v>
      </c>
      <c r="P9" s="44">
        <f t="shared" si="1"/>
        <v>2597002</v>
      </c>
      <c r="Q9" s="45">
        <f t="shared" si="2"/>
        <v>8872</v>
      </c>
      <c r="R9" s="40">
        <f t="shared" si="3"/>
        <v>4.522976052444318</v>
      </c>
    </row>
    <row r="10" spans="1:18" ht="12.75">
      <c r="A10" s="6" t="s">
        <v>5</v>
      </c>
      <c r="B10" s="9">
        <v>585102</v>
      </c>
      <c r="C10" s="37">
        <f>ROUND(1499527.81/B10,5)</f>
        <v>2.56285</v>
      </c>
      <c r="D10" s="11">
        <v>0</v>
      </c>
      <c r="E10" s="52">
        <v>0</v>
      </c>
      <c r="F10" s="55">
        <v>0</v>
      </c>
      <c r="G10" s="50">
        <v>0</v>
      </c>
      <c r="H10" s="33">
        <v>2736</v>
      </c>
      <c r="I10" s="16">
        <v>3.36774</v>
      </c>
      <c r="J10" s="9">
        <v>2529572</v>
      </c>
      <c r="K10" s="31">
        <v>1.50279</v>
      </c>
      <c r="L10" s="13">
        <v>9173</v>
      </c>
      <c r="M10" s="10">
        <v>828.52699</v>
      </c>
      <c r="N10" s="9">
        <v>577</v>
      </c>
      <c r="O10" s="16">
        <f t="shared" si="0"/>
        <v>3.15833</v>
      </c>
      <c r="P10" s="44">
        <f t="shared" si="1"/>
        <v>3117987</v>
      </c>
      <c r="Q10" s="45">
        <f t="shared" si="2"/>
        <v>9173</v>
      </c>
      <c r="R10" s="40">
        <f t="shared" si="3"/>
        <v>4.141152204579429</v>
      </c>
    </row>
    <row r="11" spans="1:18" ht="12.75">
      <c r="A11" s="6" t="s">
        <v>6</v>
      </c>
      <c r="B11" s="9">
        <v>627734</v>
      </c>
      <c r="C11" s="37">
        <f>ROUND(1626231.03/B11,5)</f>
        <v>2.59064</v>
      </c>
      <c r="D11" s="11">
        <v>0</v>
      </c>
      <c r="E11" s="31">
        <v>0</v>
      </c>
      <c r="F11" s="17">
        <v>0</v>
      </c>
      <c r="G11" s="17">
        <v>0</v>
      </c>
      <c r="H11" s="9">
        <v>4176</v>
      </c>
      <c r="I11" s="15">
        <v>3.32063</v>
      </c>
      <c r="J11" s="9">
        <v>2775320</v>
      </c>
      <c r="K11" s="31">
        <v>1.52968</v>
      </c>
      <c r="L11" s="13">
        <v>8536</v>
      </c>
      <c r="M11" s="14">
        <v>784.47319</v>
      </c>
      <c r="N11" s="9">
        <v>515</v>
      </c>
      <c r="O11" s="16">
        <f>ROUND(3.91/1.2,5)</f>
        <v>3.25833</v>
      </c>
      <c r="P11" s="44">
        <f t="shared" si="1"/>
        <v>3407745</v>
      </c>
      <c r="Q11" s="45">
        <f t="shared" si="2"/>
        <v>8536</v>
      </c>
      <c r="R11" s="40">
        <f t="shared" si="3"/>
        <v>3.6925862844872492</v>
      </c>
    </row>
    <row r="12" spans="1:18" ht="12.75">
      <c r="A12" s="6" t="s">
        <v>7</v>
      </c>
      <c r="B12" s="9">
        <v>599629</v>
      </c>
      <c r="C12" s="37">
        <f>ROUND(1614359.45/B12,5)</f>
        <v>2.69226</v>
      </c>
      <c r="D12" s="11">
        <v>0</v>
      </c>
      <c r="E12" s="31">
        <v>0</v>
      </c>
      <c r="F12" s="17">
        <v>0</v>
      </c>
      <c r="G12" s="17">
        <v>0</v>
      </c>
      <c r="H12" s="33">
        <v>3840</v>
      </c>
      <c r="I12" s="15">
        <v>3.46644</v>
      </c>
      <c r="J12" s="9">
        <v>2595394</v>
      </c>
      <c r="K12" s="31">
        <v>1.70367</v>
      </c>
      <c r="L12" s="13">
        <v>8799</v>
      </c>
      <c r="M12" s="14">
        <v>806.11316</v>
      </c>
      <c r="N12" s="33">
        <v>545</v>
      </c>
      <c r="O12" s="16">
        <f>ROUND(3.91/1.2,5)</f>
        <v>3.25833</v>
      </c>
      <c r="P12" s="44">
        <f t="shared" si="1"/>
        <v>3199408</v>
      </c>
      <c r="Q12" s="45">
        <f t="shared" si="2"/>
        <v>8799</v>
      </c>
      <c r="R12" s="40">
        <f t="shared" si="3"/>
        <v>4.108300248611618</v>
      </c>
    </row>
    <row r="13" spans="1:18" ht="12.75">
      <c r="A13" s="6" t="s">
        <v>12</v>
      </c>
      <c r="B13" s="9">
        <v>646642</v>
      </c>
      <c r="C13" s="37">
        <f>ROUND(1729723.43/B13,5)</f>
        <v>2.67493</v>
      </c>
      <c r="D13" s="11">
        <v>301763</v>
      </c>
      <c r="E13" s="31">
        <v>1.60802</v>
      </c>
      <c r="F13" s="17">
        <v>0</v>
      </c>
      <c r="G13" s="51">
        <v>0</v>
      </c>
      <c r="H13" s="9">
        <v>3648</v>
      </c>
      <c r="I13" s="15">
        <v>3.46902</v>
      </c>
      <c r="J13" s="46">
        <v>889512</v>
      </c>
      <c r="K13" s="31">
        <v>1.46102</v>
      </c>
      <c r="L13" s="13">
        <v>5248</v>
      </c>
      <c r="M13" s="14">
        <v>847.40906</v>
      </c>
      <c r="N13" s="9">
        <v>541</v>
      </c>
      <c r="O13" s="16">
        <f>ROUND(3.91/1.2,5)</f>
        <v>3.25833</v>
      </c>
      <c r="P13" s="44">
        <f t="shared" si="1"/>
        <v>1842106</v>
      </c>
      <c r="Q13" s="45">
        <f t="shared" si="2"/>
        <v>5248</v>
      </c>
      <c r="R13" s="40">
        <f t="shared" si="3"/>
        <v>4.3299236498496825</v>
      </c>
    </row>
    <row r="14" spans="1:18" ht="12.75">
      <c r="A14" s="6" t="s">
        <v>13</v>
      </c>
      <c r="B14" s="9">
        <v>715546</v>
      </c>
      <c r="C14" s="37">
        <f>ROUND(1784143.73/B14,5)</f>
        <v>2.4934</v>
      </c>
      <c r="D14" s="11">
        <v>1150654</v>
      </c>
      <c r="E14" s="31">
        <v>1.45019</v>
      </c>
      <c r="F14" s="17">
        <v>0</v>
      </c>
      <c r="G14" s="51">
        <v>0</v>
      </c>
      <c r="H14" s="33">
        <v>2424</v>
      </c>
      <c r="I14" s="15">
        <v>3.21192</v>
      </c>
      <c r="J14" s="9">
        <v>4146175</v>
      </c>
      <c r="K14" s="31">
        <v>1.44927</v>
      </c>
      <c r="L14" s="13">
        <v>12440</v>
      </c>
      <c r="M14" s="14">
        <v>876.92621</v>
      </c>
      <c r="N14" s="9">
        <v>545</v>
      </c>
      <c r="O14" s="16">
        <f>ROUND(3.91/1.2,5)</f>
        <v>3.25833</v>
      </c>
      <c r="P14" s="44">
        <f t="shared" si="1"/>
        <v>6015344</v>
      </c>
      <c r="Q14" s="45">
        <f t="shared" si="2"/>
        <v>12440</v>
      </c>
      <c r="R14" s="40">
        <f t="shared" si="3"/>
        <v>3.3880456212047054</v>
      </c>
    </row>
    <row r="15" spans="1:18" ht="12.75">
      <c r="A15" s="6" t="s">
        <v>14</v>
      </c>
      <c r="B15" s="9">
        <v>597507</v>
      </c>
      <c r="C15" s="37">
        <f>ROUND(1800615.49/B15,5)</f>
        <v>3.01355</v>
      </c>
      <c r="D15" s="11">
        <v>1062360</v>
      </c>
      <c r="E15" s="31">
        <v>1.43395</v>
      </c>
      <c r="F15" s="17">
        <v>0</v>
      </c>
      <c r="G15" s="51">
        <v>0</v>
      </c>
      <c r="H15" s="9">
        <v>2952</v>
      </c>
      <c r="I15" s="15">
        <v>3.36302</v>
      </c>
      <c r="J15" s="9">
        <v>4244715</v>
      </c>
      <c r="K15" s="31">
        <v>1.42078</v>
      </c>
      <c r="L15" s="13">
        <v>13482</v>
      </c>
      <c r="M15" s="14">
        <v>866.90564</v>
      </c>
      <c r="N15" s="9">
        <v>683</v>
      </c>
      <c r="O15" s="16">
        <f>ROUND(3.91/1.2,5)</f>
        <v>3.25833</v>
      </c>
      <c r="P15" s="44">
        <f t="shared" si="1"/>
        <v>5908217</v>
      </c>
      <c r="Q15" s="45">
        <f t="shared" si="2"/>
        <v>13482</v>
      </c>
      <c r="R15" s="40">
        <f t="shared" si="3"/>
        <v>3.563608011090317</v>
      </c>
    </row>
    <row r="16" spans="1:18" ht="13.5" thickBot="1">
      <c r="A16" s="7" t="s">
        <v>15</v>
      </c>
      <c r="B16" s="18">
        <v>665239</v>
      </c>
      <c r="C16" s="37">
        <f>ROUND(1648471.95/B16,5)</f>
        <v>2.47801</v>
      </c>
      <c r="D16" s="19">
        <v>708907</v>
      </c>
      <c r="E16" s="53">
        <v>1.46789</v>
      </c>
      <c r="F16" s="17">
        <v>0</v>
      </c>
      <c r="G16" s="51">
        <v>0</v>
      </c>
      <c r="H16" s="18">
        <v>3408</v>
      </c>
      <c r="I16" s="15">
        <v>3.19627</v>
      </c>
      <c r="J16" s="20">
        <v>4801857</v>
      </c>
      <c r="K16" s="32">
        <v>1.39466</v>
      </c>
      <c r="L16" s="21">
        <v>14105</v>
      </c>
      <c r="M16" s="22">
        <v>787.08812</v>
      </c>
      <c r="N16" s="20">
        <v>602</v>
      </c>
      <c r="O16" s="16">
        <f>ROUND(3.91/1.2,5)</f>
        <v>3.25833</v>
      </c>
      <c r="P16" s="44">
        <f t="shared" si="1"/>
        <v>6180013</v>
      </c>
      <c r="Q16" s="45">
        <f t="shared" si="2"/>
        <v>14105</v>
      </c>
      <c r="R16" s="40">
        <f t="shared" si="3"/>
        <v>3.3172675542365364</v>
      </c>
    </row>
    <row r="17" spans="1:18" ht="16.5" customHeight="1" thickBot="1">
      <c r="A17" s="4" t="s">
        <v>9</v>
      </c>
      <c r="B17" s="23">
        <f>B5+B6+B7+B8+B9+B10+B11+B12+B13+B14+B15+B16</f>
        <v>8200214</v>
      </c>
      <c r="C17" s="8" t="s">
        <v>25</v>
      </c>
      <c r="D17" s="23">
        <f>D5+D6+D7+D8+D9+D10+D11+D12+D13+D14+D15+D16</f>
        <v>3272362</v>
      </c>
      <c r="E17" s="25" t="s">
        <v>25</v>
      </c>
      <c r="F17" s="26">
        <f>(F5+F6+F7+F8+F9+F10+F11+F12+F13+F14+F15+F16)/12</f>
        <v>0</v>
      </c>
      <c r="G17" s="25" t="s">
        <v>25</v>
      </c>
      <c r="H17" s="23">
        <f>H5+H6+H7+H8+H9+H10+H11+H12+H13+H14+H15+H16</f>
        <v>41352</v>
      </c>
      <c r="I17" s="24" t="s">
        <v>25</v>
      </c>
      <c r="J17" s="23">
        <f>J5+J6+J7+J8+J9+J10+J11+J12+J13+J14+J15+J16</f>
        <v>36042499</v>
      </c>
      <c r="K17" s="25" t="s">
        <v>25</v>
      </c>
      <c r="L17" s="26">
        <f>(L5+L6+L7+L8+L9+L10+L11+L12+L13+L14+L15+L16)/12</f>
        <v>10211.416666666666</v>
      </c>
      <c r="M17" s="8" t="s">
        <v>25</v>
      </c>
      <c r="N17" s="23">
        <f>N5+N6+N7+N8+N9+N10+N11+N12+N13+N14+N15+N16</f>
        <v>6979</v>
      </c>
      <c r="O17" s="39" t="s">
        <v>25</v>
      </c>
      <c r="P17" s="23">
        <f>SUM(P5:P16)</f>
        <v>47563406</v>
      </c>
      <c r="Q17" s="25">
        <f>SUM(Q5:Q16)/12</f>
        <v>10211.416666666666</v>
      </c>
      <c r="R17" s="8" t="s">
        <v>25</v>
      </c>
    </row>
    <row r="19" spans="2:18" ht="12.75" hidden="1">
      <c r="B19" s="2">
        <f>B5+B6+B7+B8+B9+B10</f>
        <v>4347917</v>
      </c>
      <c r="C19" s="2">
        <f aca="true" t="shared" si="4" ref="C19:R19">C5+C6+C7+C8+C9+C10</f>
        <v>15.23938</v>
      </c>
      <c r="D19" s="2">
        <f t="shared" si="4"/>
        <v>48678</v>
      </c>
      <c r="E19" s="2">
        <f t="shared" si="4"/>
        <v>1.38649</v>
      </c>
      <c r="H19" s="2">
        <f t="shared" si="4"/>
        <v>20904</v>
      </c>
      <c r="I19" s="2">
        <f t="shared" si="4"/>
        <v>19.2051</v>
      </c>
      <c r="J19" s="2">
        <f t="shared" si="4"/>
        <v>16589526</v>
      </c>
      <c r="K19" s="2">
        <f t="shared" si="4"/>
        <v>8.57085</v>
      </c>
      <c r="L19" s="2">
        <f t="shared" si="4"/>
        <v>59927</v>
      </c>
      <c r="M19" s="2">
        <f t="shared" si="4"/>
        <v>5090.292710000001</v>
      </c>
      <c r="N19" s="2">
        <f t="shared" si="4"/>
        <v>3548</v>
      </c>
      <c r="O19" s="2">
        <f t="shared" si="4"/>
        <v>18.94998</v>
      </c>
      <c r="P19" s="2">
        <f t="shared" si="4"/>
        <v>21010573</v>
      </c>
      <c r="Q19" s="2">
        <f t="shared" si="4"/>
        <v>59927</v>
      </c>
      <c r="R19" s="2">
        <f t="shared" si="4"/>
        <v>24.6868360941246</v>
      </c>
    </row>
    <row r="20" ht="12.75">
      <c r="P20" s="57"/>
    </row>
    <row r="21" ht="12.75">
      <c r="P21" s="47"/>
    </row>
    <row r="23" ht="12.75">
      <c r="M23" s="56"/>
    </row>
  </sheetData>
  <sheetProtection/>
  <mergeCells count="7">
    <mergeCell ref="N3:O3"/>
    <mergeCell ref="P3:R3"/>
    <mergeCell ref="A3:A4"/>
    <mergeCell ref="B3:C3"/>
    <mergeCell ref="H3:I3"/>
    <mergeCell ref="J3:M3"/>
    <mergeCell ref="D3:G3"/>
  </mergeCells>
  <printOptions/>
  <pageMargins left="0.3937007874015748" right="0.2" top="0.984251968503937" bottom="0.984251968503937" header="0" footer="0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Коновалова</dc:creator>
  <cp:keywords/>
  <dc:description/>
  <cp:lastModifiedBy>А.С. Березина</cp:lastModifiedBy>
  <cp:lastPrinted>2021-04-15T06:40:33Z</cp:lastPrinted>
  <dcterms:created xsi:type="dcterms:W3CDTF">2010-10-04T09:50:11Z</dcterms:created>
  <dcterms:modified xsi:type="dcterms:W3CDTF">2022-01-17T07:52:38Z</dcterms:modified>
  <cp:category/>
  <cp:version/>
  <cp:contentType/>
  <cp:contentStatus/>
</cp:coreProperties>
</file>