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94" activeTab="0"/>
  </bookViews>
  <sheets>
    <sheet name="2022 г. 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<sst xmlns="http://schemas.openxmlformats.org/spreadsheetml/2006/main" count="48" uniqueCount="39">
  <si>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</si>
  <si>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</si>
  <si>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</si>
  <si>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</si>
  <si>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</si>
  <si>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</si>
  <si>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</si>
  <si>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</si>
  <si>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</si>
  <si>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</si>
  <si>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</si>
  <si>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</si>
  <si>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</si>
  <si>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</si>
  <si>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</si>
  <si>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</si>
  <si>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</si>
  <si>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</si>
  <si>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</si>
  <si>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</si>
  <si>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</si>
  <si>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</si>
  <si>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</si>
  <si>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</si>
  <si>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</si>
  <si>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</si>
  <si>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</si>
  <si>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</si>
  <si>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</si>
  <si>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 xml:space="preserve">за 2022 г. </t>
  </si>
  <si>
    <t>2022 г.</t>
  </si>
  <si>
    <t>Итого</t>
  </si>
  <si>
    <t>Генерирующая мощность(МВт)</t>
  </si>
  <si>
    <t>Сетевая мощность (МВт)</t>
  </si>
  <si>
    <t>Потребители вне зоны деятельности ПАО “Мордовская энергосбытовая компания”</t>
  </si>
  <si>
    <t>оперативно</t>
  </si>
  <si>
    <t>АО "Мосэнергосбыт "</t>
  </si>
  <si>
    <t>ПАО "ТНС Энерго Нижний Новгород"</t>
  </si>
  <si>
    <t>АО «Завод «Чувашкабель»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</si>
</sst>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#,##0.000000"/>
    <numFmt numFmtId="198" formatCode="#,##0.0"/>
    <numFmt numFmtId="199" formatCode="0.0000"/>
    <numFmt numFmtId="200" formatCode="0.0"/>
    <numFmt numFmtId="201" formatCode="_-* #,##0.000_р_._-;\-* #,##0.000_р_._-;_-* &quot;-&quot;??_р_._-;_-@_-"/>
    <numFmt numFmtId="202" formatCode="_-* #,##0.000_р_._-;\-* #,##0.000_р_._-;_-* &quot;-&quot;???_р_._-;_-@_-"/>
    <numFmt numFmtId="203" formatCode="#,##0.000"/>
    <numFmt numFmtId="204" formatCode="0.0%"/>
    <numFmt numFmtId="205" formatCode="0.000000%"/>
    <numFmt numFmtId="206" formatCode="0.00000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80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" fontId="1" fillId="0" borderId="0">
      <alignment vertical="center"/>
      <protection/>
    </xf>
    <xf numFmtId="0" fontId="1" fillId="0" borderId="0">
      <alignment/>
      <protection/>
    </xf>
    <xf numFmtId="4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4" fontId="1" fillId="0" borderId="0">
      <alignment vertical="center"/>
      <protection/>
    </xf>
    <xf numFmtId="0" fontId="1" fillId="0" borderId="0">
      <alignment/>
      <protection/>
    </xf>
    <xf numFmtId="4" fontId="0" fillId="0" borderId="0">
      <alignment vertical="center"/>
      <protection/>
    </xf>
    <xf numFmtId="0" fontId="1" fillId="0" borderId="0">
      <alignment/>
      <protection/>
    </xf>
    <xf numFmtId="0" fontId="31" fillId="0" borderId="0">
      <alignment/>
      <protection/>
    </xf>
    <xf numFmtId="4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4" fillId="32" borderId="12" xfId="0" applyNumberFormat="1" applyFont="1" applyFill="1" applyBorder="1" applyAlignment="1">
      <alignment vertical="center" wrapText="1"/>
    </xf>
    <xf numFmtId="0" fontId="4" fillId="32" borderId="14" xfId="0" applyNumberFormat="1" applyFont="1" applyFill="1" applyBorder="1" applyAlignment="1">
      <alignment vertical="center" wrapText="1"/>
    </xf>
    <xf numFmtId="197" fontId="4" fillId="32" borderId="12" xfId="0" applyNumberFormat="1" applyFont="1" applyFill="1" applyBorder="1" applyAlignment="1">
      <alignment vertical="center"/>
    </xf>
    <xf numFmtId="197" fontId="4" fillId="32" borderId="10" xfId="0" applyNumberFormat="1" applyFont="1" applyFill="1" applyBorder="1" applyAlignment="1">
      <alignment vertical="center"/>
    </xf>
    <xf numFmtId="197" fontId="4" fillId="32" borderId="15" xfId="0" applyNumberFormat="1" applyFont="1" applyFill="1" applyBorder="1" applyAlignment="1">
      <alignment vertical="center" wrapText="1"/>
    </xf>
    <xf numFmtId="197" fontId="4" fillId="32" borderId="16" xfId="0" applyNumberFormat="1" applyFont="1" applyFill="1" applyBorder="1" applyAlignment="1">
      <alignment vertical="center" wrapText="1"/>
    </xf>
    <xf numFmtId="197" fontId="4" fillId="32" borderId="17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vertical="center" wrapText="1"/>
    </xf>
    <xf numFmtId="197" fontId="4" fillId="0" borderId="10" xfId="0" applyNumberFormat="1" applyFont="1" applyFill="1" applyBorder="1" applyAlignment="1">
      <alignment vertical="center"/>
    </xf>
    <xf numFmtId="197" fontId="4" fillId="0" borderId="15" xfId="0" applyNumberFormat="1" applyFont="1" applyFill="1" applyBorder="1" applyAlignment="1">
      <alignment vertical="center" wrapText="1"/>
    </xf>
    <xf numFmtId="197" fontId="4" fillId="0" borderId="18" xfId="0" applyNumberFormat="1" applyFont="1" applyFill="1" applyBorder="1" applyAlignment="1">
      <alignment vertical="center" wrapText="1"/>
    </xf>
    <xf numFmtId="197" fontId="4" fillId="0" borderId="17" xfId="0" applyNumberFormat="1" applyFont="1" applyFill="1" applyBorder="1" applyAlignment="1">
      <alignment vertical="center" wrapText="1"/>
    </xf>
    <xf numFmtId="197" fontId="2" fillId="0" borderId="0" xfId="0" applyNumberFormat="1" applyFont="1" applyAlignment="1">
      <alignment wrapText="1"/>
    </xf>
    <xf numFmtId="0" fontId="4" fillId="33" borderId="12" xfId="0" applyNumberFormat="1" applyFont="1" applyFill="1" applyBorder="1" applyAlignment="1">
      <alignment vertical="center" wrapText="1"/>
    </xf>
    <xf numFmtId="0" fontId="5" fillId="33" borderId="19" xfId="0" applyNumberFormat="1" applyFont="1" applyFill="1" applyBorder="1" applyAlignment="1">
      <alignment vertical="center" wrapText="1"/>
    </xf>
    <xf numFmtId="197" fontId="4" fillId="33" borderId="12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vertical="center" wrapText="1"/>
    </xf>
    <xf numFmtId="197" fontId="4" fillId="0" borderId="21" xfId="0" applyNumberFormat="1" applyFont="1" applyFill="1" applyBorder="1" applyAlignment="1">
      <alignment horizontal="right" vertical="center"/>
    </xf>
    <xf numFmtId="197" fontId="4" fillId="0" borderId="22" xfId="0" applyNumberFormat="1" applyFont="1" applyFill="1" applyBorder="1" applyAlignment="1">
      <alignment horizontal="right" vertical="center"/>
    </xf>
    <xf numFmtId="197" fontId="4" fillId="0" borderId="23" xfId="0" applyNumberFormat="1" applyFont="1" applyFill="1" applyBorder="1" applyAlignment="1">
      <alignment horizontal="right" vertical="center" wrapText="1"/>
    </xf>
    <xf numFmtId="197" fontId="4" fillId="0" borderId="22" xfId="0" applyNumberFormat="1" applyFont="1" applyFill="1" applyBorder="1" applyAlignment="1">
      <alignment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197" fontId="4" fillId="34" borderId="12" xfId="0" applyNumberFormat="1" applyFont="1" applyFill="1" applyBorder="1" applyAlignment="1">
      <alignment horizontal="right" vertical="center"/>
    </xf>
    <xf numFmtId="197" fontId="4" fillId="34" borderId="12" xfId="0" applyNumberFormat="1" applyFont="1" applyFill="1" applyBorder="1" applyAlignment="1">
      <alignment horizontal="right" vertical="center" wrapText="1"/>
    </xf>
    <xf numFmtId="197" fontId="6" fillId="0" borderId="24" xfId="61" applyNumberFormat="1" applyFont="1" applyFill="1" applyBorder="1" applyAlignment="1">
      <alignment horizontal="right" vertical="center" wrapText="1"/>
      <protection/>
    </xf>
    <xf numFmtId="197" fontId="4" fillId="32" borderId="12" xfId="61" applyNumberFormat="1" applyFont="1" applyFill="1" applyBorder="1" applyAlignment="1">
      <alignment vertical="center"/>
      <protection/>
    </xf>
    <xf numFmtId="197" fontId="4" fillId="0" borderId="10" xfId="61" applyNumberFormat="1" applyFont="1" applyFill="1" applyBorder="1" applyAlignment="1">
      <alignment vertical="center"/>
      <protection/>
    </xf>
    <xf numFmtId="197" fontId="4" fillId="33" borderId="12" xfId="61" applyNumberFormat="1" applyFont="1" applyFill="1" applyBorder="1" applyAlignment="1">
      <alignment vertical="center"/>
      <protection/>
    </xf>
    <xf numFmtId="197" fontId="4" fillId="0" borderId="21" xfId="61" applyNumberFormat="1" applyFont="1" applyFill="1" applyBorder="1" applyAlignment="1">
      <alignment horizontal="right" vertical="center"/>
      <protection/>
    </xf>
    <xf numFmtId="3" fontId="7" fillId="0" borderId="0" xfId="61" applyNumberFormat="1" applyFont="1" applyFill="1" applyBorder="1" applyAlignment="1">
      <alignment vertical="center"/>
      <protection/>
    </xf>
    <xf numFmtId="3" fontId="7" fillId="0" borderId="0" xfId="61" applyNumberFormat="1" applyFont="1" applyBorder="1" applyAlignment="1">
      <alignment vertical="center"/>
      <protection/>
    </xf>
    <xf numFmtId="4" fontId="4" fillId="0" borderId="19" xfId="0" applyFont="1" applyFill="1" applyBorder="1" applyAlignment="1">
      <alignment vertical="center" wrapText="1"/>
    </xf>
    <xf numFmtId="197" fontId="4" fillId="0" borderId="12" xfId="0" applyNumberFormat="1" applyFont="1" applyFill="1" applyBorder="1" applyAlignment="1">
      <alignment vertical="center"/>
    </xf>
    <xf numFmtId="197" fontId="4" fillId="0" borderId="12" xfId="0" applyNumberFormat="1" applyFont="1" applyFill="1" applyBorder="1" applyAlignment="1">
      <alignment vertical="center" wrapText="1"/>
    </xf>
    <xf numFmtId="197" fontId="2" fillId="0" borderId="0" xfId="0" applyNumberFormat="1" applyFont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2" fillId="0" borderId="12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vertical="center" wrapText="1"/>
    </xf>
    <xf numFmtId="203" fontId="8" fillId="0" borderId="12" xfId="0" applyNumberFormat="1" applyFont="1" applyFill="1" applyBorder="1" applyAlignment="1">
      <alignment horizontal="right" vertical="center" wrapText="1"/>
    </xf>
    <xf numFmtId="203" fontId="8" fillId="0" borderId="19" xfId="0" applyNumberFormat="1" applyFont="1" applyFill="1" applyBorder="1" applyAlignment="1">
      <alignment vertical="center" wrapText="1"/>
    </xf>
    <xf numFmtId="203" fontId="8" fillId="0" borderId="12" xfId="0" applyNumberFormat="1" applyFont="1" applyFill="1" applyBorder="1" applyAlignment="1">
      <alignment vertical="center"/>
    </xf>
    <xf numFmtId="203" fontId="8" fillId="0" borderId="10" xfId="0" applyNumberFormat="1" applyFont="1" applyFill="1" applyBorder="1" applyAlignment="1">
      <alignment vertical="center"/>
    </xf>
    <xf numFmtId="203" fontId="8" fillId="0" borderId="15" xfId="0" applyNumberFormat="1" applyFont="1" applyFill="1" applyBorder="1" applyAlignment="1">
      <alignment vertical="center" wrapText="1"/>
    </xf>
    <xf numFmtId="203" fontId="8" fillId="0" borderId="10" xfId="61" applyNumberFormat="1" applyFont="1" applyFill="1" applyBorder="1" applyAlignment="1">
      <alignment vertical="center"/>
      <protection/>
    </xf>
    <xf numFmtId="203" fontId="8" fillId="0" borderId="17" xfId="0" applyNumberFormat="1" applyFont="1" applyFill="1" applyBorder="1" applyAlignment="1">
      <alignment vertical="center" wrapText="1"/>
    </xf>
    <xf numFmtId="203" fontId="9" fillId="0" borderId="0" xfId="0" applyNumberFormat="1" applyFont="1" applyAlignment="1">
      <alignment/>
    </xf>
    <xf numFmtId="203" fontId="8" fillId="0" borderId="16" xfId="0" applyNumberFormat="1" applyFont="1" applyFill="1" applyBorder="1" applyAlignment="1">
      <alignment vertical="center" wrapText="1"/>
    </xf>
    <xf numFmtId="203" fontId="8" fillId="0" borderId="12" xfId="61" applyNumberFormat="1" applyFont="1" applyFill="1" applyBorder="1" applyAlignment="1">
      <alignment vertical="center"/>
      <protection/>
    </xf>
    <xf numFmtId="203" fontId="8" fillId="0" borderId="12" xfId="0" applyNumberFormat="1" applyFont="1" applyFill="1" applyBorder="1" applyAlignment="1">
      <alignment vertical="center" wrapText="1"/>
    </xf>
    <xf numFmtId="203" fontId="9" fillId="0" borderId="26" xfId="0" applyNumberFormat="1" applyFont="1" applyFill="1" applyBorder="1" applyAlignment="1">
      <alignment horizontal="right" vertical="center"/>
    </xf>
    <xf numFmtId="197" fontId="50" fillId="0" borderId="12" xfId="0" applyNumberFormat="1" applyFont="1" applyFill="1" applyBorder="1" applyAlignment="1">
      <alignment vertical="center"/>
    </xf>
    <xf numFmtId="203" fontId="8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97" fontId="10" fillId="0" borderId="0" xfId="0" applyNumberFormat="1" applyFont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203" fontId="2" fillId="0" borderId="0" xfId="0" applyNumberFormat="1" applyFont="1" applyAlignment="1">
      <alignment vertic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2 2" xfId="57"/>
    <cellStyle name="Обычный 2 2 2" xfId="58"/>
    <cellStyle name="Обычный 3" xfId="59"/>
    <cellStyle name="Обычный 3 2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Финансовый 4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63"/>
  <sheetViews>
    <sheetView tabSelected="1" zoomScale="70" zoomScaleNormal="7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7" sqref="S7"/>
    </sheetView>
  </sheetViews>
  <sheetFormatPr defaultColWidth="9.140625" defaultRowHeight="12.75"/>
  <cols>
    <col min="1" max="1" width="4.28125" style="2" customWidth="1"/>
    <col min="2" max="2" width="29.8515625" style="53" customWidth="1"/>
    <col min="3" max="3" width="15.7109375" style="2" customWidth="1"/>
    <col min="4" max="4" width="15.421875" style="2" customWidth="1"/>
    <col min="5" max="6" width="15.7109375" style="2" customWidth="1"/>
    <col min="7" max="7" width="16.140625" style="2" customWidth="1"/>
    <col min="8" max="12" width="15.7109375" style="2" customWidth="1"/>
    <col min="13" max="13" width="15.8515625" style="2" customWidth="1"/>
    <col min="14" max="14" width="15.7109375" style="2" customWidth="1"/>
    <col min="15" max="15" width="15.57421875" style="2" customWidth="1"/>
    <col min="16" max="16" width="15.7109375" style="2" customWidth="1"/>
    <col min="17" max="17" width="16.140625" style="2" customWidth="1"/>
    <col min="18" max="18" width="15.8515625" style="2" customWidth="1"/>
    <col min="19" max="21" width="15.7109375" style="2" customWidth="1"/>
    <col min="22" max="22" width="17.8515625" style="2" customWidth="1"/>
    <col min="23" max="26" width="12.421875" style="1" customWidth="1"/>
  </cols>
  <sheetData>
    <row r="1" spans="1:22" s="1" customFormat="1" ht="12.75">
      <c r="A1" s="2"/>
      <c r="B1" s="53"/>
      <c r="C1" s="49"/>
      <c r="D1" s="49"/>
      <c r="E1" s="49"/>
      <c r="F1" s="4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2.75">
      <c r="A2" s="2"/>
      <c r="B2" s="5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29.25" customHeight="1">
      <c r="A3" s="78" t="s">
        <v>11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s="1" customFormat="1" ht="29.25" customHeight="1">
      <c r="A4" s="78" t="s">
        <v>12</v>
      </c>
      <c r="B4" s="78"/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 s="1" customFormat="1" ht="29.25" customHeight="1">
      <c r="A5" s="78" t="s">
        <v>29</v>
      </c>
      <c r="B5" s="78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1" customFormat="1" ht="12.75">
      <c r="A6" s="2"/>
      <c r="B6" s="5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s="3" customFormat="1" ht="30" customHeight="1" thickBot="1">
      <c r="B7" s="54"/>
      <c r="C7" s="4"/>
      <c r="D7" s="4"/>
      <c r="E7" s="5"/>
      <c r="F7" s="6"/>
      <c r="G7" s="5"/>
      <c r="H7" s="5"/>
      <c r="I7" s="5"/>
      <c r="L7" s="5"/>
      <c r="M7" s="5"/>
      <c r="N7" s="4"/>
      <c r="Q7" s="4"/>
      <c r="R7" s="4"/>
      <c r="S7" s="4" t="s">
        <v>35</v>
      </c>
      <c r="T7" s="6"/>
      <c r="V7" s="6" t="s">
        <v>5</v>
      </c>
    </row>
    <row r="8" spans="1:22" s="11" customFormat="1" ht="39.75" customHeight="1" thickBot="1">
      <c r="A8" s="7" t="s">
        <v>0</v>
      </c>
      <c r="B8" s="8" t="s">
        <v>1</v>
      </c>
      <c r="C8" s="9" t="s">
        <v>13</v>
      </c>
      <c r="D8" s="10" t="s">
        <v>14</v>
      </c>
      <c r="E8" s="10" t="s">
        <v>15</v>
      </c>
      <c r="F8" s="9" t="s">
        <v>4</v>
      </c>
      <c r="G8" s="10" t="s">
        <v>16</v>
      </c>
      <c r="H8" s="10" t="s">
        <v>17</v>
      </c>
      <c r="I8" s="10" t="s">
        <v>18</v>
      </c>
      <c r="J8" s="9" t="s">
        <v>9</v>
      </c>
      <c r="K8" s="9" t="s">
        <v>26</v>
      </c>
      <c r="L8" s="10" t="s">
        <v>21</v>
      </c>
      <c r="M8" s="10" t="s">
        <v>20</v>
      </c>
      <c r="N8" s="10" t="s">
        <v>19</v>
      </c>
      <c r="O8" s="9" t="s">
        <v>10</v>
      </c>
      <c r="P8" s="9" t="s">
        <v>28</v>
      </c>
      <c r="Q8" s="10" t="s">
        <v>22</v>
      </c>
      <c r="R8" s="10" t="s">
        <v>23</v>
      </c>
      <c r="S8" s="10" t="s">
        <v>24</v>
      </c>
      <c r="T8" s="9" t="s">
        <v>25</v>
      </c>
      <c r="U8" s="9" t="s">
        <v>27</v>
      </c>
      <c r="V8" s="9" t="s">
        <v>30</v>
      </c>
    </row>
    <row r="9" spans="1:22" s="11" customFormat="1" ht="30" customHeight="1" thickBot="1">
      <c r="A9" s="12">
        <v>1</v>
      </c>
      <c r="B9" s="13" t="s">
        <v>6</v>
      </c>
      <c r="C9" s="14">
        <v>10.642202000000001</v>
      </c>
      <c r="D9" s="14">
        <v>9.390409</v>
      </c>
      <c r="E9" s="15">
        <v>10.022229</v>
      </c>
      <c r="F9" s="16">
        <f>SUM(C9:E9)</f>
        <v>30.054840000000002</v>
      </c>
      <c r="G9" s="14">
        <v>8.765337</v>
      </c>
      <c r="H9" s="14">
        <v>8.159995</v>
      </c>
      <c r="I9" s="15">
        <v>6.5177380000000005</v>
      </c>
      <c r="J9" s="16">
        <f>SUM(G9:I9)</f>
        <v>23.443070000000002</v>
      </c>
      <c r="K9" s="16">
        <f>C9+D9+E9+G9+H9+I9</f>
        <v>53.497910000000005</v>
      </c>
      <c r="L9" s="40">
        <v>6.286714</v>
      </c>
      <c r="M9" s="40">
        <v>6.691873</v>
      </c>
      <c r="N9" s="15">
        <v>8.327102000000002</v>
      </c>
      <c r="O9" s="16">
        <f>SUM(L9:N9)</f>
        <v>21.305689</v>
      </c>
      <c r="P9" s="17">
        <f>C9+D9+E9+G9+H9+I9+L9+M9+N9</f>
        <v>74.803599</v>
      </c>
      <c r="Q9" s="15">
        <v>9.198035</v>
      </c>
      <c r="R9" s="40">
        <v>10.147628000000001</v>
      </c>
      <c r="S9" s="15">
        <v>11.047444000000002</v>
      </c>
      <c r="T9" s="16">
        <f>SUM(Q9:S9)</f>
        <v>30.393107000000004</v>
      </c>
      <c r="U9" s="16">
        <f>L9+M9+N9+Q9+R9+S9</f>
        <v>51.698796</v>
      </c>
      <c r="V9" s="18">
        <f>C9+D9+E9+G9+H9+I9+L9+M9+N9+Q9+R9+S9</f>
        <v>105.196706</v>
      </c>
    </row>
    <row r="10" spans="1:26" s="11" customFormat="1" ht="27.75" customHeight="1" thickBot="1">
      <c r="A10" s="19">
        <v>2</v>
      </c>
      <c r="B10" s="20" t="s">
        <v>7</v>
      </c>
      <c r="C10" s="21">
        <v>39.248231</v>
      </c>
      <c r="D10" s="21">
        <v>39.248231</v>
      </c>
      <c r="E10" s="21">
        <v>33.226294</v>
      </c>
      <c r="F10" s="22">
        <f>C10+D10+E10</f>
        <v>111.722756</v>
      </c>
      <c r="G10" s="21">
        <v>32.830563</v>
      </c>
      <c r="H10" s="21">
        <v>34.924039</v>
      </c>
      <c r="I10" s="21">
        <v>32.93174</v>
      </c>
      <c r="J10" s="22">
        <f>G10+H10+I10</f>
        <v>100.686342</v>
      </c>
      <c r="K10" s="22">
        <f>F10+J10</f>
        <v>212.409098</v>
      </c>
      <c r="L10" s="41">
        <v>30.640872</v>
      </c>
      <c r="M10" s="41">
        <v>32.132034</v>
      </c>
      <c r="N10" s="21">
        <v>33.234863</v>
      </c>
      <c r="O10" s="22">
        <f>L10+M10+N10</f>
        <v>96.007769</v>
      </c>
      <c r="P10" s="23">
        <f>C10+D10+E10+G10+H10+I10+L10+M10+N10</f>
        <v>308.41686699999997</v>
      </c>
      <c r="Q10" s="21">
        <v>32.450998</v>
      </c>
      <c r="R10" s="41">
        <v>34.62704</v>
      </c>
      <c r="S10" s="21">
        <v>35.248128</v>
      </c>
      <c r="T10" s="22">
        <f>Q10+R10+S10</f>
        <v>102.326166</v>
      </c>
      <c r="U10" s="22">
        <f>L10+M10+N10+Q10+R10+S10</f>
        <v>198.333935</v>
      </c>
      <c r="V10" s="24">
        <f>C10+D10+E10+G10+H10+I10+L10+M10+N10+Q10+R10+S10</f>
        <v>410.74303299999997</v>
      </c>
      <c r="Z10" s="25"/>
    </row>
    <row r="11" spans="1:22" s="11" customFormat="1" ht="27.75" customHeight="1" thickBot="1">
      <c r="A11" s="26">
        <v>3</v>
      </c>
      <c r="B11" s="27" t="s">
        <v>3</v>
      </c>
      <c r="C11" s="28">
        <f>109.863494-C9-C10</f>
        <v>59.97306100000001</v>
      </c>
      <c r="D11" s="28">
        <f>99.762536-D9-D10</f>
        <v>51.123895999999995</v>
      </c>
      <c r="E11" s="28">
        <f>103.251049+0.056109-E9-E10</f>
        <v>60.058635</v>
      </c>
      <c r="F11" s="28">
        <f>C11+D11+E11</f>
        <v>171.155592</v>
      </c>
      <c r="G11" s="28">
        <f>96.938051+0.038818-G9-G10</f>
        <v>55.38096900000001</v>
      </c>
      <c r="H11" s="28">
        <f>92.069612-H9-H10</f>
        <v>48.98557800000001</v>
      </c>
      <c r="I11" s="28">
        <f>88.366241-I9-I10</f>
        <v>48.91676300000001</v>
      </c>
      <c r="J11" s="28">
        <f>G11+H11+I11</f>
        <v>153.28331000000003</v>
      </c>
      <c r="K11" s="28">
        <f>F11+J11</f>
        <v>324.43890200000004</v>
      </c>
      <c r="L11" s="42">
        <f>90.855648+0.027343-L9-L10</f>
        <v>53.955405</v>
      </c>
      <c r="M11" s="42">
        <f>96.976848-M9-M10</f>
        <v>58.152941000000006</v>
      </c>
      <c r="N11" s="28">
        <f>94.783959-N9-N10</f>
        <v>53.221994</v>
      </c>
      <c r="O11" s="28">
        <f>L11+M11+N11</f>
        <v>165.33034</v>
      </c>
      <c r="P11" s="28">
        <f>O11+J11+F11</f>
        <v>489.769242</v>
      </c>
      <c r="Q11" s="28">
        <f>98.898704-Q9-Q10</f>
        <v>57.24967099999999</v>
      </c>
      <c r="R11" s="42">
        <f>102.16413+0.051752-R9-R10</f>
        <v>57.441213999999995</v>
      </c>
      <c r="S11" s="28">
        <f>107.312137-S9-S10+0.0625</f>
        <v>61.07906500000001</v>
      </c>
      <c r="T11" s="28">
        <f>Q11+R11+S11</f>
        <v>175.76995</v>
      </c>
      <c r="U11" s="28">
        <f>T11+O11</f>
        <v>341.10029</v>
      </c>
      <c r="V11" s="28">
        <f>F11+J11+O11+T11</f>
        <v>665.5391920000001</v>
      </c>
    </row>
    <row r="12" spans="1:22" s="11" customFormat="1" ht="27.75" customHeight="1" thickBot="1">
      <c r="A12" s="29"/>
      <c r="B12" s="30" t="s">
        <v>8</v>
      </c>
      <c r="C12" s="31">
        <v>24.156077</v>
      </c>
      <c r="D12" s="31">
        <v>17.159458</v>
      </c>
      <c r="E12" s="32">
        <v>23.23638</v>
      </c>
      <c r="F12" s="33">
        <f>SUM(C12:E12)</f>
        <v>64.551915</v>
      </c>
      <c r="G12" s="31">
        <v>16.887998</v>
      </c>
      <c r="H12" s="39">
        <v>17.144666</v>
      </c>
      <c r="I12" s="32">
        <v>9.355603</v>
      </c>
      <c r="J12" s="33">
        <f>SUM(G12:I12)</f>
        <v>43.388267</v>
      </c>
      <c r="K12" s="23">
        <f>C12+D12+E12+G12+H12+I12</f>
        <v>107.940182</v>
      </c>
      <c r="L12" s="31">
        <v>13.665145</v>
      </c>
      <c r="M12" s="43">
        <v>12.622292</v>
      </c>
      <c r="N12" s="32">
        <v>13.572695</v>
      </c>
      <c r="O12" s="33">
        <f>SUM(L12:N12)</f>
        <v>39.860132</v>
      </c>
      <c r="P12" s="23">
        <f>C12+D12+E12+G12+H12+I12+L12+M12+N12</f>
        <v>147.800314</v>
      </c>
      <c r="Q12" s="32">
        <v>19.561908</v>
      </c>
      <c r="R12" s="43">
        <v>19.286478</v>
      </c>
      <c r="S12" s="32">
        <v>27.386782</v>
      </c>
      <c r="T12" s="33">
        <f>SUM(Q12:S12)</f>
        <v>66.235168</v>
      </c>
      <c r="U12" s="23">
        <f>L12+M12+N12+Q12+R12+S12</f>
        <v>106.0953</v>
      </c>
      <c r="V12" s="34">
        <f>C12+D12+E12+G12+H12+I12+L12+M12+N12+Q12+R12+S12</f>
        <v>214.03548199999997</v>
      </c>
    </row>
    <row r="13" spans="1:22" s="11" customFormat="1" ht="27.75" customHeight="1" thickBot="1">
      <c r="A13" s="35"/>
      <c r="B13" s="36" t="s">
        <v>31</v>
      </c>
      <c r="C13" s="37">
        <f aca="true" t="shared" si="0" ref="C13:N13">C9+C10+C11+C12</f>
        <v>134.019571</v>
      </c>
      <c r="D13" s="37">
        <f t="shared" si="0"/>
        <v>116.92199399999998</v>
      </c>
      <c r="E13" s="37">
        <f t="shared" si="0"/>
        <v>126.54353800000001</v>
      </c>
      <c r="F13" s="38">
        <f t="shared" si="0"/>
        <v>377.48510300000004</v>
      </c>
      <c r="G13" s="37">
        <f>G9+G10+G11+G12</f>
        <v>113.864867</v>
      </c>
      <c r="H13" s="37">
        <f>H9+H10+H11+H12</f>
        <v>109.21427800000001</v>
      </c>
      <c r="I13" s="37">
        <f>I9+I10+I11+I12</f>
        <v>97.721844</v>
      </c>
      <c r="J13" s="38">
        <f>J9+J10+J11+J12</f>
        <v>320.800989</v>
      </c>
      <c r="K13" s="38">
        <f t="shared" si="0"/>
        <v>698.286092</v>
      </c>
      <c r="L13" s="37">
        <f t="shared" si="0"/>
        <v>104.548136</v>
      </c>
      <c r="M13" s="37">
        <f t="shared" si="0"/>
        <v>109.59914</v>
      </c>
      <c r="N13" s="37">
        <f t="shared" si="0"/>
        <v>108.356654</v>
      </c>
      <c r="O13" s="38">
        <f>O9+O10+O11+O12</f>
        <v>322.50393</v>
      </c>
      <c r="P13" s="38">
        <f aca="true" t="shared" si="1" ref="P13:V13">P9+P10+P11+P12</f>
        <v>1020.790022</v>
      </c>
      <c r="Q13" s="37">
        <f t="shared" si="1"/>
        <v>118.460612</v>
      </c>
      <c r="R13" s="37">
        <f t="shared" si="1"/>
        <v>121.50236</v>
      </c>
      <c r="S13" s="37">
        <f t="shared" si="1"/>
        <v>134.76141900000002</v>
      </c>
      <c r="T13" s="38">
        <f>T9+T10+T11+T12</f>
        <v>374.724391</v>
      </c>
      <c r="U13" s="38">
        <f t="shared" si="1"/>
        <v>697.2283209999999</v>
      </c>
      <c r="V13" s="38">
        <f t="shared" si="1"/>
        <v>1395.514413</v>
      </c>
    </row>
    <row r="14" spans="1:22" s="67" customFormat="1" ht="15" customHeight="1" thickBot="1">
      <c r="A14" s="60"/>
      <c r="B14" s="61" t="s">
        <v>32</v>
      </c>
      <c r="C14" s="62">
        <f>60.314-C20-C23</f>
        <v>57.539</v>
      </c>
      <c r="D14" s="63">
        <f>61.229-D20-D23</f>
        <v>58.86</v>
      </c>
      <c r="E14" s="63">
        <v>59.352</v>
      </c>
      <c r="F14" s="64"/>
      <c r="G14" s="63">
        <v>55.252</v>
      </c>
      <c r="H14" s="63">
        <v>46.616</v>
      </c>
      <c r="I14" s="63">
        <v>47.509</v>
      </c>
      <c r="J14" s="64"/>
      <c r="K14" s="64"/>
      <c r="L14" s="65">
        <v>50.814</v>
      </c>
      <c r="M14" s="65">
        <v>55.377</v>
      </c>
      <c r="N14" s="63">
        <v>50.864</v>
      </c>
      <c r="O14" s="64"/>
      <c r="P14" s="64"/>
      <c r="Q14" s="63">
        <v>55.515</v>
      </c>
      <c r="R14" s="65">
        <v>53.811</v>
      </c>
      <c r="S14" s="63">
        <v>57.185</v>
      </c>
      <c r="T14" s="64"/>
      <c r="U14" s="64"/>
      <c r="V14" s="66"/>
    </row>
    <row r="15" spans="1:22" s="67" customFormat="1" ht="15.75" thickBot="1">
      <c r="A15" s="60"/>
      <c r="B15" s="61" t="s">
        <v>33</v>
      </c>
      <c r="C15" s="62">
        <f>34.6-C24-C21</f>
        <v>31.598</v>
      </c>
      <c r="D15" s="62">
        <f>34.345-D21-D24</f>
        <v>31.668999999999997</v>
      </c>
      <c r="E15" s="62">
        <v>31.734</v>
      </c>
      <c r="F15" s="68"/>
      <c r="G15" s="62">
        <v>29.949</v>
      </c>
      <c r="H15" s="62">
        <v>25.28</v>
      </c>
      <c r="I15" s="62">
        <v>26.313</v>
      </c>
      <c r="J15" s="68"/>
      <c r="K15" s="68"/>
      <c r="L15" s="69">
        <v>29.043</v>
      </c>
      <c r="M15" s="69">
        <v>29.196</v>
      </c>
      <c r="N15" s="62">
        <v>26.119</v>
      </c>
      <c r="O15" s="68"/>
      <c r="P15" s="68"/>
      <c r="Q15" s="62">
        <v>29.274</v>
      </c>
      <c r="R15" s="69">
        <v>28.221</v>
      </c>
      <c r="S15" s="62">
        <v>30.159</v>
      </c>
      <c r="T15" s="68"/>
      <c r="U15" s="68"/>
      <c r="V15" s="70"/>
    </row>
    <row r="16" spans="1:22" s="1" customFormat="1" ht="12.75">
      <c r="A16" s="2"/>
      <c r="B16" s="5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49"/>
      <c r="S16" s="2"/>
      <c r="T16" s="2"/>
      <c r="U16" s="2"/>
      <c r="V16" s="2"/>
    </row>
    <row r="17" spans="1:22" s="1" customFormat="1" ht="12.75">
      <c r="A17" s="2"/>
      <c r="B17" s="5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49"/>
      <c r="S17" s="2"/>
      <c r="T17" s="2"/>
      <c r="U17" s="2"/>
      <c r="V17" s="2"/>
    </row>
    <row r="18" spans="1:22" s="1" customFormat="1" ht="15" thickBot="1">
      <c r="A18" s="3" t="s">
        <v>34</v>
      </c>
      <c r="B18" s="5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9"/>
      <c r="S18" s="2"/>
      <c r="T18" s="2"/>
      <c r="U18" s="2"/>
      <c r="V18" s="2"/>
    </row>
    <row r="19" spans="1:22" s="1" customFormat="1" ht="35.25" customHeight="1" thickBot="1">
      <c r="A19" s="19"/>
      <c r="B19" s="46" t="s">
        <v>37</v>
      </c>
      <c r="C19" s="50">
        <v>0.493427</v>
      </c>
      <c r="D19" s="21">
        <v>0.478052</v>
      </c>
      <c r="E19" s="21">
        <v>0.495406</v>
      </c>
      <c r="F19" s="22">
        <f>C19+D19+E19</f>
        <v>1.466885</v>
      </c>
      <c r="G19" s="22">
        <v>0.49979</v>
      </c>
      <c r="H19" s="22">
        <v>0.549887</v>
      </c>
      <c r="I19" s="22">
        <v>0.562681</v>
      </c>
      <c r="J19" s="22">
        <f>G19+H19+I19</f>
        <v>1.612358</v>
      </c>
      <c r="K19" s="22">
        <f>F19+J19</f>
        <v>3.079243</v>
      </c>
      <c r="L19" s="41">
        <v>0.60142</v>
      </c>
      <c r="M19" s="41">
        <v>0.58481</v>
      </c>
      <c r="N19" s="21">
        <v>0.564406</v>
      </c>
      <c r="O19" s="22">
        <f>L19+M19+N19</f>
        <v>1.750636</v>
      </c>
      <c r="P19" s="22">
        <f>C19+D19+E19+G19+H19+I19+L19+M19+N19</f>
        <v>4.829879</v>
      </c>
      <c r="Q19" s="22">
        <v>0.574803</v>
      </c>
      <c r="R19" s="41">
        <v>0.526647</v>
      </c>
      <c r="S19" s="21">
        <v>0.532256</v>
      </c>
      <c r="T19" s="22">
        <f>Q19+R19+S19</f>
        <v>1.6337059999999997</v>
      </c>
      <c r="U19" s="22">
        <f>L19+M19+N19+Q19+R19+S19</f>
        <v>3.384342</v>
      </c>
      <c r="V19" s="24">
        <f>C19+D19+E19+G19+H19+I19+L19+M19+N19+Q19+R19+S19</f>
        <v>6.463585</v>
      </c>
    </row>
    <row r="20" spans="1:22" s="67" customFormat="1" ht="15" customHeight="1" thickBot="1">
      <c r="A20" s="60"/>
      <c r="B20" s="61" t="s">
        <v>32</v>
      </c>
      <c r="C20" s="62">
        <v>0.713</v>
      </c>
      <c r="D20" s="63">
        <v>0.643</v>
      </c>
      <c r="E20" s="63">
        <v>0.596</v>
      </c>
      <c r="F20" s="64"/>
      <c r="G20" s="63">
        <v>0.687</v>
      </c>
      <c r="H20" s="63">
        <v>0.662</v>
      </c>
      <c r="I20" s="63">
        <v>0.735</v>
      </c>
      <c r="J20" s="64"/>
      <c r="K20" s="64"/>
      <c r="L20" s="65">
        <v>0.769</v>
      </c>
      <c r="M20" s="65">
        <v>0.755</v>
      </c>
      <c r="N20" s="63">
        <v>0.717</v>
      </c>
      <c r="O20" s="64"/>
      <c r="P20" s="64"/>
      <c r="Q20" s="64">
        <v>0.76</v>
      </c>
      <c r="R20" s="65">
        <v>0.722</v>
      </c>
      <c r="S20" s="63">
        <v>0.739</v>
      </c>
      <c r="T20" s="64"/>
      <c r="U20" s="64"/>
      <c r="V20" s="66"/>
    </row>
    <row r="21" spans="1:22" s="67" customFormat="1" ht="15.75" thickBot="1">
      <c r="A21" s="60"/>
      <c r="B21" s="61" t="s">
        <v>33</v>
      </c>
      <c r="C21" s="62">
        <v>0.89</v>
      </c>
      <c r="D21" s="63">
        <v>0.835</v>
      </c>
      <c r="E21" s="63">
        <v>0.811</v>
      </c>
      <c r="F21" s="64"/>
      <c r="G21" s="63">
        <v>0.859</v>
      </c>
      <c r="H21" s="63">
        <v>0.877</v>
      </c>
      <c r="I21" s="63">
        <v>0.912</v>
      </c>
      <c r="J21" s="64"/>
      <c r="K21" s="64"/>
      <c r="L21" s="65">
        <v>0.922</v>
      </c>
      <c r="M21" s="65">
        <v>0.939</v>
      </c>
      <c r="N21" s="63">
        <v>0.897</v>
      </c>
      <c r="O21" s="64"/>
      <c r="P21" s="64"/>
      <c r="Q21" s="64">
        <v>0.906</v>
      </c>
      <c r="R21" s="65">
        <v>0.864</v>
      </c>
      <c r="S21" s="63">
        <v>0.836</v>
      </c>
      <c r="T21" s="64"/>
      <c r="U21" s="64"/>
      <c r="V21" s="66"/>
    </row>
    <row r="22" spans="1:22" s="1" customFormat="1" ht="15" thickBot="1">
      <c r="A22" s="19"/>
      <c r="B22" s="55" t="s">
        <v>36</v>
      </c>
      <c r="C22" s="50">
        <v>1.481725</v>
      </c>
      <c r="D22" s="72">
        <v>1.116861</v>
      </c>
      <c r="E22" s="21">
        <v>1.557794</v>
      </c>
      <c r="F22" s="22">
        <f>C22+D22+E22</f>
        <v>4.15638</v>
      </c>
      <c r="G22" s="21">
        <v>1.169488</v>
      </c>
      <c r="H22" s="21">
        <v>1.111325</v>
      </c>
      <c r="I22" s="21">
        <v>1.462628</v>
      </c>
      <c r="J22" s="22">
        <f>G22+H22+I22</f>
        <v>3.7434410000000002</v>
      </c>
      <c r="K22" s="22">
        <f>F22+J22</f>
        <v>7.899821000000001</v>
      </c>
      <c r="L22" s="41">
        <v>1.407331</v>
      </c>
      <c r="M22" s="41">
        <v>1.308871</v>
      </c>
      <c r="N22" s="21">
        <v>0.838755</v>
      </c>
      <c r="O22" s="22">
        <f>L22+M22+N22</f>
        <v>3.554957</v>
      </c>
      <c r="P22" s="48">
        <f>C22+D22+E22+G22+H22+I22+L22+M22+N22</f>
        <v>11.454778000000003</v>
      </c>
      <c r="Q22" s="48">
        <v>1.266424</v>
      </c>
      <c r="R22" s="41">
        <v>1.399456</v>
      </c>
      <c r="S22" s="21">
        <v>1.592283</v>
      </c>
      <c r="T22" s="22">
        <f>Q22+R22+S22</f>
        <v>4.258163</v>
      </c>
      <c r="U22" s="22">
        <f>L22+M22+N22+Q22+R22+S22</f>
        <v>7.81312</v>
      </c>
      <c r="V22" s="24">
        <f>C22+D22+E22+G22+H22+I22+L22+M22+N22+Q22+R22+S22</f>
        <v>15.712941000000004</v>
      </c>
    </row>
    <row r="23" spans="1:22" s="67" customFormat="1" ht="15" customHeight="1" thickBot="1">
      <c r="A23" s="60"/>
      <c r="B23" s="61" t="s">
        <v>32</v>
      </c>
      <c r="C23" s="62">
        <v>2.062</v>
      </c>
      <c r="D23" s="71">
        <v>1.726</v>
      </c>
      <c r="E23" s="63">
        <v>2.06</v>
      </c>
      <c r="F23" s="64"/>
      <c r="G23" s="63">
        <v>1.595</v>
      </c>
      <c r="H23" s="63">
        <v>1.527</v>
      </c>
      <c r="I23" s="63">
        <v>2.123</v>
      </c>
      <c r="J23" s="64"/>
      <c r="K23" s="64"/>
      <c r="L23" s="65">
        <v>2.008</v>
      </c>
      <c r="M23" s="65">
        <v>1.85</v>
      </c>
      <c r="N23" s="63">
        <v>1.199</v>
      </c>
      <c r="O23" s="64"/>
      <c r="P23" s="64"/>
      <c r="Q23" s="64">
        <v>1.681</v>
      </c>
      <c r="R23" s="65">
        <v>1.994</v>
      </c>
      <c r="S23" s="63">
        <v>2.165</v>
      </c>
      <c r="T23" s="64"/>
      <c r="U23" s="64"/>
      <c r="V23" s="66"/>
    </row>
    <row r="24" spans="1:22" s="67" customFormat="1" ht="15.75" thickBot="1">
      <c r="A24" s="60"/>
      <c r="B24" s="61" t="s">
        <v>33</v>
      </c>
      <c r="C24" s="63">
        <v>2.112</v>
      </c>
      <c r="D24" s="63">
        <v>1.841</v>
      </c>
      <c r="E24" s="63">
        <v>2.181</v>
      </c>
      <c r="F24" s="64"/>
      <c r="G24" s="63">
        <v>1.738</v>
      </c>
      <c r="H24" s="63">
        <v>1.633</v>
      </c>
      <c r="I24" s="63">
        <v>2.22</v>
      </c>
      <c r="J24" s="64"/>
      <c r="K24" s="64"/>
      <c r="L24" s="65">
        <v>2.088</v>
      </c>
      <c r="M24" s="65">
        <v>1.973</v>
      </c>
      <c r="N24" s="63">
        <v>1.36</v>
      </c>
      <c r="O24" s="64"/>
      <c r="P24" s="64"/>
      <c r="Q24" s="64">
        <v>1.827</v>
      </c>
      <c r="R24" s="65">
        <v>2.086</v>
      </c>
      <c r="S24" s="63">
        <v>2.299</v>
      </c>
      <c r="T24" s="64"/>
      <c r="U24" s="64"/>
      <c r="V24" s="73"/>
    </row>
    <row r="25" spans="1:22" s="1" customFormat="1" ht="15" thickBot="1">
      <c r="A25" s="19"/>
      <c r="B25" s="55" t="s">
        <v>38</v>
      </c>
      <c r="C25" s="77"/>
      <c r="D25" s="72"/>
      <c r="E25" s="21"/>
      <c r="F25" s="22"/>
      <c r="G25" s="21"/>
      <c r="H25" s="21"/>
      <c r="I25" s="21"/>
      <c r="J25" s="22"/>
      <c r="K25" s="22"/>
      <c r="L25" s="41"/>
      <c r="M25" s="41"/>
      <c r="N25" s="21"/>
      <c r="O25" s="22"/>
      <c r="P25" s="48"/>
      <c r="Q25" s="48">
        <v>0.512598</v>
      </c>
      <c r="R25" s="41">
        <v>1.089956</v>
      </c>
      <c r="S25" s="21">
        <v>1.190229</v>
      </c>
      <c r="T25" s="22">
        <f>Q25+R25+S25</f>
        <v>2.792783</v>
      </c>
      <c r="U25" s="22">
        <f>L25+M25+N25+Q25+R25+S25</f>
        <v>2.792783</v>
      </c>
      <c r="V25" s="24">
        <f>C25+D25+E25+G25+H25+I25+L25+M25+N25+Q25+R25+S25</f>
        <v>2.792783</v>
      </c>
    </row>
    <row r="26" spans="1:22" s="67" customFormat="1" ht="15" customHeight="1" thickBot="1">
      <c r="A26" s="60"/>
      <c r="B26" s="61" t="s">
        <v>32</v>
      </c>
      <c r="C26" s="62"/>
      <c r="D26" s="71"/>
      <c r="E26" s="63"/>
      <c r="F26" s="64"/>
      <c r="G26" s="63"/>
      <c r="H26" s="63"/>
      <c r="I26" s="63"/>
      <c r="J26" s="64"/>
      <c r="K26" s="64"/>
      <c r="L26" s="65"/>
      <c r="M26" s="65"/>
      <c r="N26" s="63"/>
      <c r="O26" s="64"/>
      <c r="P26" s="64"/>
      <c r="Q26" s="65">
        <v>1.022</v>
      </c>
      <c r="R26" s="65">
        <v>2.077</v>
      </c>
      <c r="S26" s="63">
        <v>2.113</v>
      </c>
      <c r="T26" s="64"/>
      <c r="U26" s="64"/>
      <c r="V26" s="66"/>
    </row>
    <row r="27" spans="1:22" s="67" customFormat="1" ht="15.75" thickBot="1">
      <c r="A27" s="60"/>
      <c r="B27" s="61" t="s">
        <v>33</v>
      </c>
      <c r="C27" s="63"/>
      <c r="D27" s="63"/>
      <c r="E27" s="63"/>
      <c r="F27" s="64"/>
      <c r="G27" s="63"/>
      <c r="H27" s="63"/>
      <c r="I27" s="63"/>
      <c r="J27" s="64"/>
      <c r="K27" s="64"/>
      <c r="L27" s="65"/>
      <c r="M27" s="65"/>
      <c r="N27" s="63"/>
      <c r="O27" s="64"/>
      <c r="P27" s="64"/>
      <c r="Q27" s="65">
        <v>1.043</v>
      </c>
      <c r="R27" s="65">
        <v>2.077</v>
      </c>
      <c r="S27" s="63">
        <v>2.215</v>
      </c>
      <c r="T27" s="64"/>
      <c r="U27" s="64"/>
      <c r="V27" s="73"/>
    </row>
    <row r="28" spans="1:22" s="1" customFormat="1" ht="15" thickBot="1">
      <c r="A28" s="19"/>
      <c r="B28" s="56" t="s">
        <v>31</v>
      </c>
      <c r="C28" s="47">
        <f>C19+C22+C25</f>
        <v>1.975152</v>
      </c>
      <c r="D28" s="47">
        <f>D19+D22+D25</f>
        <v>1.594913</v>
      </c>
      <c r="E28" s="47">
        <f>E19+E22+E25</f>
        <v>2.0532</v>
      </c>
      <c r="F28" s="47">
        <f>F19+F22+F25</f>
        <v>5.623265</v>
      </c>
      <c r="G28" s="47">
        <f>G19+G22+G25</f>
        <v>1.669278</v>
      </c>
      <c r="H28" s="47">
        <f aca="true" t="shared" si="2" ref="H28:V28">H19+H22+H25</f>
        <v>1.661212</v>
      </c>
      <c r="I28" s="47">
        <f t="shared" si="2"/>
        <v>2.025309</v>
      </c>
      <c r="J28" s="47">
        <f t="shared" si="2"/>
        <v>5.355799</v>
      </c>
      <c r="K28" s="47">
        <f t="shared" si="2"/>
        <v>10.979064000000001</v>
      </c>
      <c r="L28" s="47">
        <f t="shared" si="2"/>
        <v>2.008751</v>
      </c>
      <c r="M28" s="47">
        <f t="shared" si="2"/>
        <v>1.893681</v>
      </c>
      <c r="N28" s="47">
        <f t="shared" si="2"/>
        <v>1.4031609999999999</v>
      </c>
      <c r="O28" s="47">
        <f t="shared" si="2"/>
        <v>5.305593</v>
      </c>
      <c r="P28" s="47">
        <f t="shared" si="2"/>
        <v>16.284657000000003</v>
      </c>
      <c r="Q28" s="47">
        <f t="shared" si="2"/>
        <v>2.353825</v>
      </c>
      <c r="R28" s="47">
        <f t="shared" si="2"/>
        <v>3.016059</v>
      </c>
      <c r="S28" s="47">
        <f t="shared" si="2"/>
        <v>3.314768</v>
      </c>
      <c r="T28" s="47">
        <f t="shared" si="2"/>
        <v>8.684652</v>
      </c>
      <c r="U28" s="47">
        <f t="shared" si="2"/>
        <v>13.990245</v>
      </c>
      <c r="V28" s="47">
        <f t="shared" si="2"/>
        <v>24.969309000000003</v>
      </c>
    </row>
    <row r="29" spans="1:22" s="1" customFormat="1" ht="15.75" thickBot="1">
      <c r="A29" s="2"/>
      <c r="B29" s="57"/>
      <c r="C29" s="2"/>
      <c r="D29" s="2"/>
      <c r="E29" s="2"/>
      <c r="F29" s="2"/>
      <c r="G29" s="2"/>
      <c r="H29" s="2"/>
      <c r="I29" s="2"/>
      <c r="J29" s="2"/>
      <c r="K29" s="2"/>
      <c r="L29" s="2"/>
      <c r="M29" s="51"/>
      <c r="N29" s="44"/>
      <c r="O29" s="44"/>
      <c r="P29" s="45"/>
      <c r="Q29" s="44"/>
      <c r="R29" s="52"/>
      <c r="S29" s="52"/>
      <c r="T29" s="52"/>
      <c r="U29" s="2"/>
      <c r="V29" s="2"/>
    </row>
    <row r="30" spans="1:22" ht="15" thickBot="1">
      <c r="A30" s="58"/>
      <c r="B30" s="59" t="s">
        <v>2</v>
      </c>
      <c r="C30" s="47">
        <f>C13+C28</f>
        <v>135.99472300000002</v>
      </c>
      <c r="D30" s="47">
        <f>D13+D28</f>
        <v>118.51690699999999</v>
      </c>
      <c r="E30" s="47">
        <f>E13+E28</f>
        <v>128.59673800000002</v>
      </c>
      <c r="F30" s="47">
        <f>F13+F28</f>
        <v>383.10836800000004</v>
      </c>
      <c r="G30" s="47">
        <f>G13+G28</f>
        <v>115.53414500000001</v>
      </c>
      <c r="H30" s="47">
        <f aca="true" t="shared" si="3" ref="H30:V30">H13+H28</f>
        <v>110.87549000000001</v>
      </c>
      <c r="I30" s="47">
        <f t="shared" si="3"/>
        <v>99.747153</v>
      </c>
      <c r="J30" s="47">
        <f t="shared" si="3"/>
        <v>326.156788</v>
      </c>
      <c r="K30" s="47">
        <f t="shared" si="3"/>
        <v>709.265156</v>
      </c>
      <c r="L30" s="47">
        <f t="shared" si="3"/>
        <v>106.556887</v>
      </c>
      <c r="M30" s="47">
        <f t="shared" si="3"/>
        <v>111.492821</v>
      </c>
      <c r="N30" s="47">
        <f t="shared" si="3"/>
        <v>109.759815</v>
      </c>
      <c r="O30" s="47">
        <f t="shared" si="3"/>
        <v>327.809523</v>
      </c>
      <c r="P30" s="47">
        <f t="shared" si="3"/>
        <v>1037.074679</v>
      </c>
      <c r="Q30" s="47">
        <f t="shared" si="3"/>
        <v>120.814437</v>
      </c>
      <c r="R30" s="47">
        <f t="shared" si="3"/>
        <v>124.518419</v>
      </c>
      <c r="S30" s="47">
        <f t="shared" si="3"/>
        <v>138.076187</v>
      </c>
      <c r="T30" s="47">
        <f t="shared" si="3"/>
        <v>383.409043</v>
      </c>
      <c r="U30" s="47">
        <f t="shared" si="3"/>
        <v>711.2185659999999</v>
      </c>
      <c r="V30" s="47">
        <f t="shared" si="3"/>
        <v>1420.4837220000002</v>
      </c>
    </row>
    <row r="31" spans="1:22" s="67" customFormat="1" ht="15" customHeight="1" thickBot="1">
      <c r="A31" s="60"/>
      <c r="B31" s="61" t="s">
        <v>32</v>
      </c>
      <c r="C31" s="62">
        <f aca="true" t="shared" si="4" ref="C31:G32">C14+C20+C23+C26</f>
        <v>60.314</v>
      </c>
      <c r="D31" s="62">
        <f t="shared" si="4"/>
        <v>61.229</v>
      </c>
      <c r="E31" s="62">
        <f t="shared" si="4"/>
        <v>62.007999999999996</v>
      </c>
      <c r="F31" s="62">
        <f t="shared" si="4"/>
        <v>0</v>
      </c>
      <c r="G31" s="62">
        <f t="shared" si="4"/>
        <v>57.534</v>
      </c>
      <c r="H31" s="62">
        <f aca="true" t="shared" si="5" ref="H31:V31">H14+H20+H23+H26</f>
        <v>48.805</v>
      </c>
      <c r="I31" s="62">
        <f t="shared" si="5"/>
        <v>50.367</v>
      </c>
      <c r="J31" s="62">
        <f t="shared" si="5"/>
        <v>0</v>
      </c>
      <c r="K31" s="62">
        <f t="shared" si="5"/>
        <v>0</v>
      </c>
      <c r="L31" s="62">
        <f t="shared" si="5"/>
        <v>53.591</v>
      </c>
      <c r="M31" s="62">
        <f t="shared" si="5"/>
        <v>57.982000000000006</v>
      </c>
      <c r="N31" s="62">
        <f t="shared" si="5"/>
        <v>52.779999999999994</v>
      </c>
      <c r="O31" s="62">
        <f t="shared" si="5"/>
        <v>0</v>
      </c>
      <c r="P31" s="62">
        <f t="shared" si="5"/>
        <v>0</v>
      </c>
      <c r="Q31" s="62">
        <f t="shared" si="5"/>
        <v>58.977999999999994</v>
      </c>
      <c r="R31" s="62">
        <f t="shared" si="5"/>
        <v>58.604</v>
      </c>
      <c r="S31" s="62">
        <f t="shared" si="5"/>
        <v>62.202</v>
      </c>
      <c r="T31" s="62">
        <f t="shared" si="5"/>
        <v>0</v>
      </c>
      <c r="U31" s="62">
        <f t="shared" si="5"/>
        <v>0</v>
      </c>
      <c r="V31" s="62">
        <f t="shared" si="5"/>
        <v>0</v>
      </c>
    </row>
    <row r="32" spans="1:22" s="67" customFormat="1" ht="15.75" thickBot="1">
      <c r="A32" s="60"/>
      <c r="B32" s="61" t="s">
        <v>33</v>
      </c>
      <c r="C32" s="62">
        <f t="shared" si="4"/>
        <v>34.6</v>
      </c>
      <c r="D32" s="62">
        <f t="shared" si="4"/>
        <v>34.345</v>
      </c>
      <c r="E32" s="62">
        <f t="shared" si="4"/>
        <v>34.726</v>
      </c>
      <c r="F32" s="62">
        <f t="shared" si="4"/>
        <v>0</v>
      </c>
      <c r="G32" s="62">
        <f t="shared" si="4"/>
        <v>32.546</v>
      </c>
      <c r="H32" s="62">
        <f aca="true" t="shared" si="6" ref="H32:V32">H15+H21+H24+H27</f>
        <v>27.79</v>
      </c>
      <c r="I32" s="62">
        <f t="shared" si="6"/>
        <v>29.444999999999997</v>
      </c>
      <c r="J32" s="62">
        <f t="shared" si="6"/>
        <v>0</v>
      </c>
      <c r="K32" s="62">
        <f t="shared" si="6"/>
        <v>0</v>
      </c>
      <c r="L32" s="62">
        <f t="shared" si="6"/>
        <v>32.053</v>
      </c>
      <c r="M32" s="62">
        <f t="shared" si="6"/>
        <v>32.108000000000004</v>
      </c>
      <c r="N32" s="62">
        <f t="shared" si="6"/>
        <v>28.375999999999998</v>
      </c>
      <c r="O32" s="62">
        <f t="shared" si="6"/>
        <v>0</v>
      </c>
      <c r="P32" s="62">
        <f t="shared" si="6"/>
        <v>0</v>
      </c>
      <c r="Q32" s="62">
        <f t="shared" si="6"/>
        <v>33.05</v>
      </c>
      <c r="R32" s="62">
        <f t="shared" si="6"/>
        <v>33.248</v>
      </c>
      <c r="S32" s="62">
        <f t="shared" si="6"/>
        <v>35.509</v>
      </c>
      <c r="T32" s="62">
        <f t="shared" si="6"/>
        <v>0</v>
      </c>
      <c r="U32" s="62">
        <f t="shared" si="6"/>
        <v>0</v>
      </c>
      <c r="V32" s="62">
        <f t="shared" si="6"/>
        <v>0</v>
      </c>
    </row>
    <row r="33" spans="13:17" ht="12.75">
      <c r="M33" s="51"/>
      <c r="N33" s="51"/>
      <c r="O33" s="51"/>
      <c r="P33" s="51"/>
      <c r="Q33" s="51"/>
    </row>
    <row r="34" ht="12.75">
      <c r="R34" s="80"/>
    </row>
    <row r="35" spans="8:14" ht="18.75">
      <c r="H35" s="74"/>
      <c r="I35" s="74"/>
      <c r="J35" s="75"/>
      <c r="K35" s="75"/>
      <c r="L35" s="75"/>
      <c r="M35" s="75"/>
      <c r="N35" s="52"/>
    </row>
    <row r="36" spans="8:15" ht="18.75">
      <c r="H36" s="74"/>
      <c r="I36" s="74"/>
      <c r="J36" s="74"/>
      <c r="K36" s="74"/>
      <c r="L36" s="74"/>
      <c r="M36" s="76"/>
      <c r="O36" s="52"/>
    </row>
    <row r="37" spans="8:13" ht="18.75">
      <c r="H37" s="74"/>
      <c r="I37" s="74"/>
      <c r="J37" s="74"/>
      <c r="K37" s="75"/>
      <c r="L37" s="74"/>
      <c r="M37" s="74"/>
    </row>
    <row r="38" spans="3:13" ht="18.75">
      <c r="C38" s="49"/>
      <c r="H38" s="74"/>
      <c r="I38" s="74"/>
      <c r="J38" s="74"/>
      <c r="K38" s="76"/>
      <c r="L38" s="74"/>
      <c r="M38" s="74"/>
    </row>
    <row r="39" spans="3:13" ht="18.75">
      <c r="C39" s="49"/>
      <c r="H39" s="74"/>
      <c r="I39" s="74"/>
      <c r="J39" s="74"/>
      <c r="K39" s="74"/>
      <c r="L39" s="74"/>
      <c r="M39" s="75"/>
    </row>
    <row r="42" ht="12.75">
      <c r="C42" s="49"/>
    </row>
    <row r="43" ht="12.75">
      <c r="C43" s="49"/>
    </row>
    <row r="44" ht="12.75">
      <c r="C44" s="49"/>
    </row>
    <row r="47" ht="12.75">
      <c r="N47" s="52"/>
    </row>
    <row r="63" ht="12.75">
      <c r="O63" s="52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Александровна Токарева</cp:lastModifiedBy>
  <cp:lastPrinted>2022-03-14T13:17:17Z</cp:lastPrinted>
  <dcterms:created xsi:type="dcterms:W3CDTF">1996-10-08T23:32:33Z</dcterms:created>
  <dcterms:modified xsi:type="dcterms:W3CDTF">2023-01-17T05:46:01Z</dcterms:modified>
  <cp:category/>
  <cp:version/>
  <cp:contentType/>
  <cp:contentStatus/>
</cp:coreProperties>
</file>