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4050" windowWidth="14310" windowHeight="6420" tabRatio="594" activeTab="0"/>
  </bookViews>
  <sheets>
    <sheet name="2020 г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<sst xmlns="http://schemas.openxmlformats.org/spreadsheetml/2006/main" count="32" uniqueCount="32">
  <si>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</si>
  <si>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</si>
  <si>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</si>
  <si>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</si>
  <si>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</si>
  <si>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</si>
  <si>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</si>
  <si>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</si>
  <si>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</si>
  <si>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</si>
  <si>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</si>
  <si>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</si>
  <si>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</si>
  <si>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</si>
  <si>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</si>
  <si>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</si>
  <si>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</si>
  <si>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</si>
  <si>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</si>
  <si>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</si>
  <si>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</si>
  <si>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</si>
  <si>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</si>
  <si>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</si>
  <si>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</si>
  <si>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</si>
  <si>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</si>
  <si>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</si>
  <si>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</si>
  <si>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>оперативно</t>
  </si>
  <si>
    <t xml:space="preserve">за 2020 г. </t>
  </si>
  <si>
    <t>2020 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</si>
</sst>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#,##0.000000"/>
    <numFmt numFmtId="198" formatCode="#,##0.0"/>
    <numFmt numFmtId="199" formatCode="0.0000"/>
    <numFmt numFmtId="200" formatCode="0.0"/>
    <numFmt numFmtId="201" formatCode="_-* #,##0.000_р_._-;\-* #,##0.000_р_._-;_-* &quot;-&quot;??_р_._-;_-@_-"/>
    <numFmt numFmtId="202" formatCode="_-* #,##0.000_р_._-;\-* #,##0.000_р_._-;_-* &quot;-&quot;???_р_._-;_-@_-"/>
    <numFmt numFmtId="203" formatCode="#,##0.000"/>
    <numFmt numFmtId="204" formatCode="0.0%"/>
    <numFmt numFmtId="205" formatCode="0.000000%"/>
    <numFmt numFmtId="206" formatCode="0.00000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4" fontId="5" fillId="0" borderId="0">
      <alignment vertical="center"/>
      <protection/>
    </xf>
    <xf numFmtId="0" fontId="5" fillId="0" borderId="0">
      <alignment/>
      <protection/>
    </xf>
    <xf numFmtId="4" fontId="0" fillId="0" borderId="0">
      <alignment vertical="center"/>
      <protection/>
    </xf>
    <xf numFmtId="0" fontId="5" fillId="0" borderId="0">
      <alignment/>
      <protection/>
    </xf>
    <xf numFmtId="4" fontId="5" fillId="0" borderId="0">
      <alignment vertical="center"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197" fontId="0" fillId="0" borderId="0" xfId="0" applyNumberFormat="1" applyAlignment="1">
      <alignment/>
    </xf>
    <xf numFmtId="197" fontId="1" fillId="0" borderId="0" xfId="0" applyNumberFormat="1" applyFont="1" applyAlignment="1">
      <alignment horizontal="right" vertical="center"/>
    </xf>
    <xf numFmtId="197" fontId="1" fillId="0" borderId="10" xfId="0" applyNumberFormat="1" applyFont="1" applyFill="1" applyBorder="1" applyAlignment="1">
      <alignment vertical="center"/>
    </xf>
    <xf numFmtId="197" fontId="1" fillId="32" borderId="11" xfId="0" applyNumberFormat="1" applyFont="1" applyFill="1" applyBorder="1" applyAlignment="1">
      <alignment horizontal="right" vertical="center"/>
    </xf>
    <xf numFmtId="197" fontId="1" fillId="33" borderId="10" xfId="0" applyNumberFormat="1" applyFont="1" applyFill="1" applyBorder="1" applyAlignment="1">
      <alignment vertical="center"/>
    </xf>
    <xf numFmtId="197" fontId="1" fillId="34" borderId="11" xfId="0" applyNumberFormat="1" applyFont="1" applyFill="1" applyBorder="1" applyAlignment="1">
      <alignment vertical="center"/>
    </xf>
    <xf numFmtId="197" fontId="1" fillId="0" borderId="12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197" fontId="1" fillId="33" borderId="16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vertical="center" wrapText="1"/>
    </xf>
    <xf numFmtId="197" fontId="1" fillId="0" borderId="16" xfId="0" applyNumberFormat="1" applyFont="1" applyFill="1" applyBorder="1" applyAlignment="1">
      <alignment vertical="center" wrapText="1"/>
    </xf>
    <xf numFmtId="0" fontId="2" fillId="34" borderId="17" xfId="0" applyNumberFormat="1" applyFont="1" applyFill="1" applyBorder="1" applyAlignment="1">
      <alignment vertical="center" wrapText="1"/>
    </xf>
    <xf numFmtId="197" fontId="1" fillId="0" borderId="18" xfId="0" applyNumberFormat="1" applyFont="1" applyFill="1" applyBorder="1" applyAlignment="1">
      <alignment horizontal="right" vertical="center" wrapText="1"/>
    </xf>
    <xf numFmtId="0" fontId="1" fillId="32" borderId="11" xfId="0" applyNumberFormat="1" applyFont="1" applyFill="1" applyBorder="1" applyAlignment="1">
      <alignment vertical="center" wrapText="1"/>
    </xf>
    <xf numFmtId="0" fontId="1" fillId="32" borderId="17" xfId="0" applyNumberFormat="1" applyFont="1" applyFill="1" applyBorder="1" applyAlignment="1">
      <alignment vertical="center" wrapText="1"/>
    </xf>
    <xf numFmtId="197" fontId="1" fillId="32" borderId="11" xfId="0" applyNumberFormat="1" applyFont="1" applyFill="1" applyBorder="1" applyAlignment="1">
      <alignment horizontal="right" vertical="center" wrapText="1"/>
    </xf>
    <xf numFmtId="197" fontId="1" fillId="0" borderId="19" xfId="0" applyNumberFormat="1" applyFont="1" applyFill="1" applyBorder="1" applyAlignment="1">
      <alignment vertical="center" wrapText="1"/>
    </xf>
    <xf numFmtId="197" fontId="1" fillId="33" borderId="19" xfId="0" applyNumberFormat="1" applyFont="1" applyFill="1" applyBorder="1" applyAlignment="1">
      <alignment vertical="center" wrapText="1"/>
    </xf>
    <xf numFmtId="197" fontId="0" fillId="0" borderId="0" xfId="0" applyNumberFormat="1" applyAlignment="1">
      <alignment wrapText="1"/>
    </xf>
    <xf numFmtId="197" fontId="1" fillId="0" borderId="0" xfId="0" applyNumberFormat="1" applyFont="1" applyAlignment="1">
      <alignment horizontal="center" vertical="center"/>
    </xf>
    <xf numFmtId="49" fontId="3" fillId="0" borderId="20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vertical="center" wrapText="1"/>
    </xf>
    <xf numFmtId="197" fontId="1" fillId="0" borderId="21" xfId="0" applyNumberFormat="1" applyFont="1" applyFill="1" applyBorder="1" applyAlignment="1">
      <alignment horizontal="right" vertical="center"/>
    </xf>
    <xf numFmtId="197" fontId="1" fillId="0" borderId="22" xfId="0" applyNumberFormat="1" applyFont="1" applyFill="1" applyBorder="1" applyAlignment="1">
      <alignment vertical="center" wrapText="1"/>
    </xf>
    <xf numFmtId="197" fontId="1" fillId="0" borderId="12" xfId="0" applyNumberFormat="1" applyFont="1" applyFill="1" applyBorder="1" applyAlignment="1">
      <alignment vertical="center" wrapText="1"/>
    </xf>
    <xf numFmtId="0" fontId="1" fillId="34" borderId="11" xfId="0" applyNumberFormat="1" applyFont="1" applyFill="1" applyBorder="1" applyAlignment="1">
      <alignment vertical="center" wrapText="1"/>
    </xf>
    <xf numFmtId="197" fontId="1" fillId="33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97" fontId="1" fillId="33" borderId="2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15"/>
  <sheetViews>
    <sheetView tabSelected="1" zoomScale="70" zoomScaleNormal="7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6" sqref="P16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6.140625" style="0" customWidth="1"/>
    <col min="8" max="12" width="15.7109375" style="0" customWidth="1"/>
    <col min="13" max="13" width="15.8515625" style="0" customWidth="1"/>
    <col min="14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39" t="s">
        <v>11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</row>
    <row r="4" spans="1:22" ht="29.25" customHeight="1">
      <c r="A4" s="39" t="s">
        <v>12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</row>
    <row r="5" spans="1:22" ht="29.25" customHeight="1">
      <c r="A5" s="39" t="s">
        <v>30</v>
      </c>
      <c r="B5" s="39"/>
      <c r="C5" s="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7" spans="3:22" s="1" customFormat="1" ht="30" customHeight="1" thickBot="1">
      <c r="C7" s="38"/>
      <c r="D7" s="38"/>
      <c r="E7" s="28"/>
      <c r="F7" s="3"/>
      <c r="G7" s="28"/>
      <c r="H7" s="28"/>
      <c r="I7" s="28"/>
      <c r="L7" s="28"/>
      <c r="M7" s="28"/>
      <c r="Q7" s="38"/>
      <c r="R7" s="38"/>
      <c r="S7" s="38" t="s">
        <v>29</v>
      </c>
      <c r="T7" s="3"/>
      <c r="V7" s="3" t="s">
        <v>5</v>
      </c>
    </row>
    <row r="8" spans="1:22" s="13" customFormat="1" ht="39.75" customHeight="1" thickBot="1">
      <c r="A8" s="9" t="s">
        <v>0</v>
      </c>
      <c r="B8" s="10" t="s">
        <v>1</v>
      </c>
      <c r="C8" s="12" t="s">
        <v>13</v>
      </c>
      <c r="D8" s="11" t="s">
        <v>14</v>
      </c>
      <c r="E8" s="11" t="s">
        <v>15</v>
      </c>
      <c r="F8" s="12" t="s">
        <v>4</v>
      </c>
      <c r="G8" s="11" t="s">
        <v>16</v>
      </c>
      <c r="H8" s="11" t="s">
        <v>17</v>
      </c>
      <c r="I8" s="11" t="s">
        <v>18</v>
      </c>
      <c r="J8" s="12" t="s">
        <v>9</v>
      </c>
      <c r="K8" s="12" t="s">
        <v>26</v>
      </c>
      <c r="L8" s="11" t="s">
        <v>21</v>
      </c>
      <c r="M8" s="11" t="s">
        <v>20</v>
      </c>
      <c r="N8" s="11" t="s">
        <v>19</v>
      </c>
      <c r="O8" s="12" t="s">
        <v>10</v>
      </c>
      <c r="P8" s="12" t="s">
        <v>28</v>
      </c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27</v>
      </c>
      <c r="V8" s="12" t="s">
        <v>31</v>
      </c>
    </row>
    <row r="9" spans="1:22" s="13" customFormat="1" ht="30" customHeight="1" thickBot="1">
      <c r="A9" s="14">
        <v>1</v>
      </c>
      <c r="B9" s="15" t="s">
        <v>6</v>
      </c>
      <c r="C9" s="35">
        <v>11.068594</v>
      </c>
      <c r="D9" s="35">
        <v>10.490634</v>
      </c>
      <c r="E9" s="6">
        <v>9.503853</v>
      </c>
      <c r="F9" s="16">
        <f>SUM(C9:E9)</f>
        <v>31.063080999999997</v>
      </c>
      <c r="G9" s="35">
        <v>6.979706</v>
      </c>
      <c r="H9" s="35">
        <v>6.065094</v>
      </c>
      <c r="I9" s="6">
        <v>5.405315</v>
      </c>
      <c r="J9" s="16">
        <f>SUM(G9:I9)</f>
        <v>18.450115</v>
      </c>
      <c r="K9" s="16">
        <f>C9+D9+E9+G9+H9+I9</f>
        <v>49.513196</v>
      </c>
      <c r="L9" s="35">
        <v>5.596801000000001</v>
      </c>
      <c r="M9" s="35">
        <f>4.0063+0.229425+0.007196+0.06291+1.045812+0.520075</f>
        <v>5.871718</v>
      </c>
      <c r="N9" s="6">
        <v>7.1013079999999995</v>
      </c>
      <c r="O9" s="16">
        <f>SUM(L9:N9)</f>
        <v>18.569827</v>
      </c>
      <c r="P9" s="37">
        <f>C9+D9+E9+G9+H9+I9+L9+M9+N9</f>
        <v>68.083023</v>
      </c>
      <c r="Q9" s="35">
        <v>8.448407</v>
      </c>
      <c r="R9" s="35">
        <v>9.491330000000001</v>
      </c>
      <c r="S9" s="6">
        <v>11.060568</v>
      </c>
      <c r="T9" s="16">
        <f>SUM(Q9:S9)</f>
        <v>29.000305</v>
      </c>
      <c r="U9" s="16">
        <f>L9+M9+N9+Q9+R9+S9</f>
        <v>47.570132</v>
      </c>
      <c r="V9" s="26">
        <f>C9+D9+E9+G9+H9+I9+L9+M9+N9+Q9+R9+S9</f>
        <v>97.08332800000001</v>
      </c>
    </row>
    <row r="10" spans="1:26" s="13" customFormat="1" ht="27.75" customHeight="1" thickBot="1">
      <c r="A10" s="17">
        <v>2</v>
      </c>
      <c r="B10" s="18" t="s">
        <v>7</v>
      </c>
      <c r="C10" s="4">
        <v>33.930281</v>
      </c>
      <c r="D10" s="4">
        <v>32.865526</v>
      </c>
      <c r="E10" s="4">
        <v>30.849024999999997</v>
      </c>
      <c r="F10" s="19">
        <f>C10+D10+E10</f>
        <v>97.644832</v>
      </c>
      <c r="G10" s="4">
        <v>30.844967</v>
      </c>
      <c r="H10" s="4">
        <v>33.434713</v>
      </c>
      <c r="I10" s="4">
        <v>31.022397</v>
      </c>
      <c r="J10" s="19">
        <f>G10+H10+I10</f>
        <v>95.302077</v>
      </c>
      <c r="K10" s="19">
        <f>F10+J10</f>
        <v>192.946909</v>
      </c>
      <c r="L10" s="4">
        <v>30.027922000000004</v>
      </c>
      <c r="M10" s="4">
        <v>29.875051</v>
      </c>
      <c r="N10" s="4">
        <v>30.433409</v>
      </c>
      <c r="O10" s="19">
        <f>L10+M10+N10</f>
        <v>90.336382</v>
      </c>
      <c r="P10" s="32">
        <f>C10+D10+E10+G10+H10+I10+L10+M10+N10</f>
        <v>283.28329099999996</v>
      </c>
      <c r="Q10" s="4">
        <v>30.448661</v>
      </c>
      <c r="R10" s="4">
        <v>32.707297999999994</v>
      </c>
      <c r="S10" s="4">
        <v>33.9074</v>
      </c>
      <c r="T10" s="19">
        <f>Q10+R10+S10</f>
        <v>97.06335899999999</v>
      </c>
      <c r="U10" s="19">
        <f>L10+M10+N10+Q10+R10+S10</f>
        <v>187.399741</v>
      </c>
      <c r="V10" s="25">
        <f>C10+D10+E10+G10+H10+I10+L10+M10+N10+Q10+R10+S10</f>
        <v>380.34664999999995</v>
      </c>
      <c r="Z10" s="27"/>
    </row>
    <row r="11" spans="1:22" s="13" customFormat="1" ht="27.75" customHeight="1" thickBot="1">
      <c r="A11" s="34">
        <v>3</v>
      </c>
      <c r="B11" s="20" t="s">
        <v>3</v>
      </c>
      <c r="C11" s="7">
        <f>131.816876-C9-C10</f>
        <v>86.81800100000001</v>
      </c>
      <c r="D11" s="7">
        <f>128.359869-D9-D10</f>
        <v>85.003709</v>
      </c>
      <c r="E11" s="7">
        <f>122.851779+0.049855-E10-E9</f>
        <v>82.548756</v>
      </c>
      <c r="F11" s="7">
        <f>C11+D11+E11</f>
        <v>254.370466</v>
      </c>
      <c r="G11" s="7">
        <f>115.692722-G9-G10</f>
        <v>77.86804900000001</v>
      </c>
      <c r="H11" s="7">
        <f>109.915205+0.034122-H9-H10</f>
        <v>70.44951999999999</v>
      </c>
      <c r="I11" s="7">
        <f>102.500761-I9-I10</f>
        <v>66.073049</v>
      </c>
      <c r="J11" s="7">
        <f>G11+H11+I11</f>
        <v>214.390618</v>
      </c>
      <c r="K11" s="7">
        <f>F11+J11</f>
        <v>468.761084</v>
      </c>
      <c r="L11" s="7">
        <f>105.65207-L9-L10</f>
        <v>70.02734699999999</v>
      </c>
      <c r="M11" s="7">
        <f>106.440136+0.029264-M9-M10</f>
        <v>70.72263099999999</v>
      </c>
      <c r="N11" s="7">
        <f>109.112502-N9-N10</f>
        <v>71.577785</v>
      </c>
      <c r="O11" s="7">
        <f>L11+M11+N11</f>
        <v>212.327763</v>
      </c>
      <c r="P11" s="7">
        <f>O11+J11+F11</f>
        <v>681.088847</v>
      </c>
      <c r="Q11" s="7">
        <f>115.415392-Q9-Q10</f>
        <v>76.51832399999999</v>
      </c>
      <c r="R11" s="7">
        <f>123.278879-R9-R10</f>
        <v>81.080251</v>
      </c>
      <c r="S11" s="7">
        <f>131.06438-S9-S10</f>
        <v>86.09641199999999</v>
      </c>
      <c r="T11" s="7">
        <f>Q11+R11+S11</f>
        <v>243.69498699999997</v>
      </c>
      <c r="U11" s="7">
        <f>T11+O11</f>
        <v>456.02275</v>
      </c>
      <c r="V11" s="7">
        <f>F11+J11+O11+T11</f>
        <v>924.783834</v>
      </c>
    </row>
    <row r="12" spans="1:22" s="13" customFormat="1" ht="27.75" customHeight="1" thickBot="1">
      <c r="A12" s="29"/>
      <c r="B12" s="30" t="s">
        <v>8</v>
      </c>
      <c r="C12" s="31">
        <v>24.415137</v>
      </c>
      <c r="D12" s="31">
        <v>20.281906</v>
      </c>
      <c r="E12" s="8">
        <v>21.813773</v>
      </c>
      <c r="F12" s="21">
        <f>SUM(C12:E12)</f>
        <v>66.510816</v>
      </c>
      <c r="G12" s="31">
        <v>20.730591</v>
      </c>
      <c r="H12" s="31">
        <v>16.312563</v>
      </c>
      <c r="I12" s="8">
        <v>11.081819</v>
      </c>
      <c r="J12" s="21">
        <f>SUM(G12:I12)</f>
        <v>48.124973</v>
      </c>
      <c r="K12" s="32">
        <f>C12+D12+E12+G12+H12+I12</f>
        <v>114.635789</v>
      </c>
      <c r="L12" s="31">
        <v>13.906217</v>
      </c>
      <c r="M12" s="31">
        <v>13.983238</v>
      </c>
      <c r="N12" s="8">
        <v>14.018366</v>
      </c>
      <c r="O12" s="21">
        <f>SUM(L12:N12)</f>
        <v>41.907821</v>
      </c>
      <c r="P12" s="32">
        <f>C12+D12+E12+G12+H12+I12+L12+M12+N12</f>
        <v>156.54361</v>
      </c>
      <c r="Q12" s="31">
        <v>19.955106</v>
      </c>
      <c r="R12" s="31">
        <v>22.507681</v>
      </c>
      <c r="S12" s="8">
        <v>28.513713999999997</v>
      </c>
      <c r="T12" s="21">
        <f>SUM(Q12:S12)</f>
        <v>70.976501</v>
      </c>
      <c r="U12" s="32">
        <f>L12+M12+N12+Q12+R12+S12</f>
        <v>112.884322</v>
      </c>
      <c r="V12" s="33">
        <f>C12+D12+E12+G12+H12+I12+L12+M12+N12+Q12+R12+S12</f>
        <v>227.52011099999999</v>
      </c>
    </row>
    <row r="13" spans="1:22" s="13" customFormat="1" ht="27.75" customHeight="1" thickBot="1">
      <c r="A13" s="22"/>
      <c r="B13" s="23" t="s">
        <v>2</v>
      </c>
      <c r="C13" s="5">
        <f aca="true" t="shared" si="0" ref="C13:K13">C9+C10+C11+C12</f>
        <v>156.232013</v>
      </c>
      <c r="D13" s="5">
        <f t="shared" si="0"/>
        <v>148.641775</v>
      </c>
      <c r="E13" s="5">
        <f t="shared" si="0"/>
        <v>144.715407</v>
      </c>
      <c r="F13" s="24">
        <f t="shared" si="0"/>
        <v>449.589195</v>
      </c>
      <c r="G13" s="5">
        <f>G9+G10+G11+G12</f>
        <v>136.423313</v>
      </c>
      <c r="H13" s="5">
        <f>H9+H10+H11+H12</f>
        <v>126.26189</v>
      </c>
      <c r="I13" s="5">
        <f>I9+I10+I11+I12</f>
        <v>113.58258</v>
      </c>
      <c r="J13" s="24">
        <f>J9+J10+J11+J12</f>
        <v>376.267783</v>
      </c>
      <c r="K13" s="24">
        <f t="shared" si="0"/>
        <v>825.856978</v>
      </c>
      <c r="L13" s="5">
        <f>L9+L10+L11+L12</f>
        <v>119.55828699999999</v>
      </c>
      <c r="M13" s="5">
        <f>M9+M10+M11+M12</f>
        <v>120.452638</v>
      </c>
      <c r="N13" s="5">
        <f>N9+N10+N11+N12</f>
        <v>123.130868</v>
      </c>
      <c r="O13" s="24">
        <f>O9+O10+O11+O12</f>
        <v>363.141793</v>
      </c>
      <c r="P13" s="24">
        <f aca="true" t="shared" si="1" ref="P13:V13">P9+P10+P11+P12</f>
        <v>1188.9987709999998</v>
      </c>
      <c r="Q13" s="5">
        <f>Q9+Q10+Q11+Q12</f>
        <v>135.370498</v>
      </c>
      <c r="R13" s="5">
        <f>R9+R10+R11+R12</f>
        <v>145.78656</v>
      </c>
      <c r="S13" s="5">
        <f>S9+S10+S11+S12</f>
        <v>159.57809399999996</v>
      </c>
      <c r="T13" s="24">
        <f>T9+T10+T11+T12</f>
        <v>440.73515199999997</v>
      </c>
      <c r="U13" s="24">
        <f t="shared" si="1"/>
        <v>803.876945</v>
      </c>
      <c r="V13" s="24">
        <f t="shared" si="1"/>
        <v>1629.733923</v>
      </c>
    </row>
    <row r="14" spans="3:5" ht="12.75">
      <c r="C14" s="36"/>
      <c r="D14" s="36"/>
      <c r="E14" s="36"/>
    </row>
    <row r="15" spans="3:18" ht="12.75">
      <c r="C15" s="36"/>
      <c r="D15" s="36"/>
      <c r="E15" s="36"/>
      <c r="R15" s="2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 Наталья Александровна</cp:lastModifiedBy>
  <cp:lastPrinted>2011-05-23T12:11:51Z</cp:lastPrinted>
  <dcterms:created xsi:type="dcterms:W3CDTF">1996-10-08T23:32:33Z</dcterms:created>
  <dcterms:modified xsi:type="dcterms:W3CDTF">2021-01-14T07:50:27Z</dcterms:modified>
  <cp:category/>
  <cp:version/>
  <cp:contentType/>
  <cp:contentStatus/>
</cp:coreProperties>
</file>