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4050" windowWidth="14310" windowHeight="6420" tabRatio="594" activeTab="0"/>
  </bookViews>
  <sheets>
    <sheet name="2021 г.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<sst xmlns="http://schemas.openxmlformats.org/spreadsheetml/2006/main" count="32" uniqueCount="32">
  <si>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</si>
  <si>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</si>
  <si>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</si>
  <si>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</si>
  <si>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</si>
  <si>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</si>
  <si>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</si>
  <si>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</si>
  <si>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</si>
  <si>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</si>
  <si>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</si>
  <si>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</si>
  <si>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</si>
  <si>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</si>
  <si>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</si>
  <si>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</si>
  <si>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</si>
  <si>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</si>
  <si>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</si>
  <si>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</si>
  <si>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</si>
  <si>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</si>
  <si>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</si>
  <si>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</si>
  <si>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</si>
  <si>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</si>
  <si>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</si>
  <si>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</si>
  <si>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</si>
  <si>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>оперативно</t>
  </si>
  <si>
    <t xml:space="preserve">за 2021 г. </t>
  </si>
  <si>
    <t>2021 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</si>
</sst>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#,##0.000000"/>
    <numFmt numFmtId="198" formatCode="#,##0.0"/>
    <numFmt numFmtId="199" formatCode="0.0000"/>
    <numFmt numFmtId="200" formatCode="0.0"/>
    <numFmt numFmtId="201" formatCode="_-* #,##0.000_р_._-;\-* #,##0.000_р_._-;_-* &quot;-&quot;??_р_._-;_-@_-"/>
    <numFmt numFmtId="202" formatCode="_-* #,##0.000_р_._-;\-* #,##0.000_р_._-;_-* &quot;-&quot;???_р_._-;_-@_-"/>
    <numFmt numFmtId="203" formatCode="#,##0.000"/>
    <numFmt numFmtId="204" formatCode="0.0%"/>
    <numFmt numFmtId="205" formatCode="0.000000%"/>
    <numFmt numFmtId="206" formatCode="0.00000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</borders>
  <cellStyleXfs count="78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" fontId="1" fillId="0" borderId="0">
      <alignment vertical="center"/>
      <protection/>
    </xf>
    <xf numFmtId="0" fontId="1" fillId="0" borderId="0">
      <alignment/>
      <protection/>
    </xf>
    <xf numFmtId="4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4" fontId="1" fillId="0" borderId="0">
      <alignment vertical="center"/>
      <protection/>
    </xf>
    <xf numFmtId="0" fontId="1" fillId="0" borderId="0">
      <alignment/>
      <protection/>
    </xf>
    <xf numFmtId="4" fontId="0" fillId="0" borderId="0">
      <alignment vertical="center"/>
      <protection/>
    </xf>
    <xf numFmtId="0" fontId="1" fillId="0" borderId="0">
      <alignment/>
      <protection/>
    </xf>
    <xf numFmtId="0" fontId="25" fillId="0" borderId="0">
      <alignment/>
      <protection/>
    </xf>
    <xf numFmtId="4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4" fillId="32" borderId="12" xfId="0" applyNumberFormat="1" applyFont="1" applyFill="1" applyBorder="1" applyAlignment="1">
      <alignment vertical="center" wrapText="1"/>
    </xf>
    <xf numFmtId="0" fontId="4" fillId="32" borderId="14" xfId="0" applyNumberFormat="1" applyFont="1" applyFill="1" applyBorder="1" applyAlignment="1">
      <alignment vertical="center" wrapText="1"/>
    </xf>
    <xf numFmtId="197" fontId="4" fillId="32" borderId="12" xfId="0" applyNumberFormat="1" applyFont="1" applyFill="1" applyBorder="1" applyAlignment="1">
      <alignment vertical="center"/>
    </xf>
    <xf numFmtId="197" fontId="4" fillId="32" borderId="10" xfId="0" applyNumberFormat="1" applyFont="1" applyFill="1" applyBorder="1" applyAlignment="1">
      <alignment vertical="center"/>
    </xf>
    <xf numFmtId="197" fontId="4" fillId="32" borderId="15" xfId="0" applyNumberFormat="1" applyFont="1" applyFill="1" applyBorder="1" applyAlignment="1">
      <alignment vertical="center" wrapText="1"/>
    </xf>
    <xf numFmtId="197" fontId="4" fillId="32" borderId="16" xfId="0" applyNumberFormat="1" applyFont="1" applyFill="1" applyBorder="1" applyAlignment="1">
      <alignment vertical="center" wrapText="1"/>
    </xf>
    <xf numFmtId="197" fontId="4" fillId="32" borderId="17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vertical="center" wrapText="1"/>
    </xf>
    <xf numFmtId="197" fontId="4" fillId="0" borderId="10" xfId="0" applyNumberFormat="1" applyFont="1" applyFill="1" applyBorder="1" applyAlignment="1">
      <alignment vertical="center"/>
    </xf>
    <xf numFmtId="197" fontId="4" fillId="0" borderId="15" xfId="0" applyNumberFormat="1" applyFont="1" applyFill="1" applyBorder="1" applyAlignment="1">
      <alignment vertical="center" wrapText="1"/>
    </xf>
    <xf numFmtId="197" fontId="4" fillId="0" borderId="18" xfId="0" applyNumberFormat="1" applyFont="1" applyFill="1" applyBorder="1" applyAlignment="1">
      <alignment vertical="center" wrapText="1"/>
    </xf>
    <xf numFmtId="197" fontId="4" fillId="0" borderId="17" xfId="0" applyNumberFormat="1" applyFont="1" applyFill="1" applyBorder="1" applyAlignment="1">
      <alignment vertical="center" wrapText="1"/>
    </xf>
    <xf numFmtId="197" fontId="2" fillId="0" borderId="0" xfId="0" applyNumberFormat="1" applyFont="1" applyAlignment="1">
      <alignment wrapText="1"/>
    </xf>
    <xf numFmtId="0" fontId="4" fillId="33" borderId="12" xfId="0" applyNumberFormat="1" applyFont="1" applyFill="1" applyBorder="1" applyAlignment="1">
      <alignment vertical="center" wrapText="1"/>
    </xf>
    <xf numFmtId="0" fontId="5" fillId="33" borderId="19" xfId="0" applyNumberFormat="1" applyFont="1" applyFill="1" applyBorder="1" applyAlignment="1">
      <alignment vertical="center" wrapText="1"/>
    </xf>
    <xf numFmtId="197" fontId="4" fillId="33" borderId="12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vertical="center" wrapText="1"/>
    </xf>
    <xf numFmtId="197" fontId="4" fillId="0" borderId="21" xfId="0" applyNumberFormat="1" applyFont="1" applyFill="1" applyBorder="1" applyAlignment="1">
      <alignment horizontal="right" vertical="center"/>
    </xf>
    <xf numFmtId="197" fontId="4" fillId="0" borderId="22" xfId="0" applyNumberFormat="1" applyFont="1" applyFill="1" applyBorder="1" applyAlignment="1">
      <alignment horizontal="right" vertical="center"/>
    </xf>
    <xf numFmtId="197" fontId="4" fillId="0" borderId="23" xfId="0" applyNumberFormat="1" applyFont="1" applyFill="1" applyBorder="1" applyAlignment="1">
      <alignment horizontal="right" vertical="center" wrapText="1"/>
    </xf>
    <xf numFmtId="197" fontId="4" fillId="0" borderId="22" xfId="0" applyNumberFormat="1" applyFont="1" applyFill="1" applyBorder="1" applyAlignment="1">
      <alignment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197" fontId="4" fillId="34" borderId="12" xfId="0" applyNumberFormat="1" applyFont="1" applyFill="1" applyBorder="1" applyAlignment="1">
      <alignment horizontal="right" vertical="center"/>
    </xf>
    <xf numFmtId="197" fontId="4" fillId="34" borderId="12" xfId="0" applyNumberFormat="1" applyFont="1" applyFill="1" applyBorder="1" applyAlignment="1">
      <alignment horizontal="right" vertical="center" wrapText="1"/>
    </xf>
    <xf numFmtId="197" fontId="6" fillId="0" borderId="24" xfId="60" applyNumberFormat="1" applyFont="1" applyFill="1" applyBorder="1" applyAlignment="1">
      <alignment horizontal="right" vertical="center" wrapText="1"/>
      <protection/>
    </xf>
    <xf numFmtId="197" fontId="4" fillId="32" borderId="12" xfId="60" applyNumberFormat="1" applyFont="1" applyFill="1" applyBorder="1" applyAlignment="1">
      <alignment vertical="center"/>
      <protection/>
    </xf>
    <xf numFmtId="197" fontId="4" fillId="0" borderId="10" xfId="60" applyNumberFormat="1" applyFont="1" applyFill="1" applyBorder="1" applyAlignment="1">
      <alignment vertical="center"/>
      <protection/>
    </xf>
    <xf numFmtId="197" fontId="4" fillId="33" borderId="12" xfId="60" applyNumberFormat="1" applyFont="1" applyFill="1" applyBorder="1" applyAlignment="1">
      <alignment vertical="center"/>
      <protection/>
    </xf>
    <xf numFmtId="197" fontId="4" fillId="0" borderId="21" xfId="60" applyNumberFormat="1" applyFont="1" applyFill="1" applyBorder="1" applyAlignment="1">
      <alignment horizontal="right" vertical="center"/>
      <protection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3" fontId="7" fillId="0" borderId="0" xfId="60" applyNumberFormat="1" applyFont="1" applyFill="1" applyBorder="1" applyAlignment="1">
      <alignment vertical="center"/>
      <protection/>
    </xf>
    <xf numFmtId="3" fontId="7" fillId="0" borderId="0" xfId="60" applyNumberFormat="1" applyFont="1" applyBorder="1" applyAlignment="1">
      <alignment vertical="center"/>
      <protection/>
    </xf>
    <xf numFmtId="3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2" xfId="55"/>
    <cellStyle name="Обычный 2 2" xfId="56"/>
    <cellStyle name="Обычный 2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38"/>
  <sheetViews>
    <sheetView tabSelected="1" zoomScale="70" zoomScaleNormal="7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12" sqref="S12"/>
    </sheetView>
  </sheetViews>
  <sheetFormatPr defaultColWidth="9.140625" defaultRowHeight="12.75"/>
  <cols>
    <col min="1" max="1" width="4.28125" style="0" customWidth="1"/>
    <col min="2" max="2" width="29.8515625" style="0" customWidth="1"/>
    <col min="3" max="3" width="15.7109375" style="0" customWidth="1"/>
    <col min="4" max="4" width="15.421875" style="0" customWidth="1"/>
    <col min="5" max="6" width="15.7109375" style="0" customWidth="1"/>
    <col min="7" max="7" width="16.140625" style="0" customWidth="1"/>
    <col min="8" max="12" width="15.7109375" style="0" customWidth="1"/>
    <col min="13" max="13" width="15.8515625" style="0" customWidth="1"/>
    <col min="14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18" width="15.8515625" style="0" customWidth="1"/>
    <col min="19" max="21" width="15.7109375" style="0" customWidth="1"/>
    <col min="22" max="22" width="17.8515625" style="0" customWidth="1"/>
    <col min="23" max="26" width="12.421875" style="0" customWidth="1"/>
  </cols>
  <sheetData>
    <row r="1" spans="3:6" s="1" customFormat="1" ht="12.75">
      <c r="C1" s="2"/>
      <c r="D1" s="2"/>
      <c r="E1" s="2"/>
      <c r="F1" s="2"/>
    </row>
    <row r="2" s="1" customFormat="1" ht="12.75"/>
    <row r="3" spans="1:22" s="1" customFormat="1" ht="29.25" customHeight="1">
      <c r="A3" s="50" t="s">
        <v>11</v>
      </c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</row>
    <row r="4" spans="1:22" s="1" customFormat="1" ht="29.25" customHeight="1">
      <c r="A4" s="50" t="s">
        <v>12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</row>
    <row r="5" spans="1:22" s="1" customFormat="1" ht="29.25" customHeight="1">
      <c r="A5" s="50" t="s">
        <v>30</v>
      </c>
      <c r="B5" s="50"/>
      <c r="C5" s="50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="1" customFormat="1" ht="12.75"/>
    <row r="7" spans="3:22" s="4" customFormat="1" ht="30" customHeight="1" thickBot="1">
      <c r="C7" s="5"/>
      <c r="D7" s="5"/>
      <c r="E7" s="6"/>
      <c r="F7" s="7"/>
      <c r="G7" s="6"/>
      <c r="H7" s="6"/>
      <c r="I7" s="6"/>
      <c r="L7" s="6"/>
      <c r="M7" s="6"/>
      <c r="N7" s="5"/>
      <c r="Q7" s="5"/>
      <c r="R7" s="5"/>
      <c r="S7" s="5" t="s">
        <v>29</v>
      </c>
      <c r="T7" s="7"/>
      <c r="V7" s="7" t="s">
        <v>5</v>
      </c>
    </row>
    <row r="8" spans="1:22" s="12" customFormat="1" ht="39.75" customHeight="1" thickBot="1">
      <c r="A8" s="8" t="s">
        <v>0</v>
      </c>
      <c r="B8" s="9" t="s">
        <v>1</v>
      </c>
      <c r="C8" s="10" t="s">
        <v>13</v>
      </c>
      <c r="D8" s="11" t="s">
        <v>14</v>
      </c>
      <c r="E8" s="11" t="s">
        <v>15</v>
      </c>
      <c r="F8" s="10" t="s">
        <v>4</v>
      </c>
      <c r="G8" s="11" t="s">
        <v>16</v>
      </c>
      <c r="H8" s="11" t="s">
        <v>17</v>
      </c>
      <c r="I8" s="11" t="s">
        <v>18</v>
      </c>
      <c r="J8" s="10" t="s">
        <v>9</v>
      </c>
      <c r="K8" s="10" t="s">
        <v>26</v>
      </c>
      <c r="L8" s="11" t="s">
        <v>21</v>
      </c>
      <c r="M8" s="11" t="s">
        <v>20</v>
      </c>
      <c r="N8" s="11" t="s">
        <v>19</v>
      </c>
      <c r="O8" s="10" t="s">
        <v>10</v>
      </c>
      <c r="P8" s="10" t="s">
        <v>28</v>
      </c>
      <c r="Q8" s="11" t="s">
        <v>22</v>
      </c>
      <c r="R8" s="11" t="s">
        <v>23</v>
      </c>
      <c r="S8" s="11" t="s">
        <v>24</v>
      </c>
      <c r="T8" s="10" t="s">
        <v>25</v>
      </c>
      <c r="U8" s="10" t="s">
        <v>27</v>
      </c>
      <c r="V8" s="10" t="s">
        <v>31</v>
      </c>
    </row>
    <row r="9" spans="1:22" s="12" customFormat="1" ht="30" customHeight="1" thickBot="1">
      <c r="A9" s="13">
        <v>1</v>
      </c>
      <c r="B9" s="14" t="s">
        <v>6</v>
      </c>
      <c r="C9" s="15">
        <v>10.70596</v>
      </c>
      <c r="D9" s="15">
        <f>7.592582+0.305422</f>
        <v>7.898004</v>
      </c>
      <c r="E9" s="16">
        <f>7.149482+0.320573</f>
        <v>7.470055</v>
      </c>
      <c r="F9" s="17">
        <f>SUM(C9:E9)</f>
        <v>26.074019</v>
      </c>
      <c r="G9" s="15">
        <v>8.457401</v>
      </c>
      <c r="H9" s="15">
        <v>6.655650999999999</v>
      </c>
      <c r="I9" s="16">
        <v>6.071811</v>
      </c>
      <c r="J9" s="17">
        <f>SUM(G9:I9)</f>
        <v>21.184863</v>
      </c>
      <c r="K9" s="17">
        <f>C9+D9+E9+G9+H9+I9</f>
        <v>47.258882</v>
      </c>
      <c r="L9" s="41">
        <v>5.838115999999999</v>
      </c>
      <c r="M9" s="41">
        <v>6.07324</v>
      </c>
      <c r="N9" s="16">
        <v>8.034801</v>
      </c>
      <c r="O9" s="17">
        <f>SUM(L9:N9)</f>
        <v>19.946157</v>
      </c>
      <c r="P9" s="18">
        <f>C9+D9+E9+G9+H9+I9+L9+M9+N9</f>
        <v>67.205039</v>
      </c>
      <c r="Q9" s="41">
        <v>8.890067</v>
      </c>
      <c r="R9" s="41">
        <v>9.48745</v>
      </c>
      <c r="S9" s="16">
        <v>10.911067000000001</v>
      </c>
      <c r="T9" s="17">
        <f>SUM(Q9:S9)</f>
        <v>29.288584</v>
      </c>
      <c r="U9" s="17">
        <f>L9+M9+N9+Q9+R9+S9</f>
        <v>49.23474100000001</v>
      </c>
      <c r="V9" s="19">
        <f>C9+D9+E9+G9+H9+I9+L9+M9+N9+Q9+R9+S9</f>
        <v>96.493623</v>
      </c>
    </row>
    <row r="10" spans="1:26" s="12" customFormat="1" ht="27.75" customHeight="1" thickBot="1">
      <c r="A10" s="20">
        <v>2</v>
      </c>
      <c r="B10" s="21" t="s">
        <v>7</v>
      </c>
      <c r="C10" s="22">
        <v>36.669720999999996</v>
      </c>
      <c r="D10" s="22">
        <v>36.583108</v>
      </c>
      <c r="E10" s="22">
        <v>34.67647</v>
      </c>
      <c r="F10" s="23">
        <f>C10+D10+E10</f>
        <v>107.92929899999999</v>
      </c>
      <c r="G10" s="22">
        <v>32.504062</v>
      </c>
      <c r="H10" s="22">
        <v>32.376893</v>
      </c>
      <c r="I10" s="22">
        <v>30.287982</v>
      </c>
      <c r="J10" s="23">
        <f>G10+H10+I10</f>
        <v>95.168937</v>
      </c>
      <c r="K10" s="23">
        <f>F10+J10</f>
        <v>203.09823599999999</v>
      </c>
      <c r="L10" s="42">
        <v>30.796148</v>
      </c>
      <c r="M10" s="42">
        <v>30.770628</v>
      </c>
      <c r="N10" s="22">
        <v>32.183766</v>
      </c>
      <c r="O10" s="23">
        <f>L10+M10+N10</f>
        <v>93.750542</v>
      </c>
      <c r="P10" s="24">
        <f>C10+D10+E10+G10+H10+I10+L10+M10+N10</f>
        <v>296.848778</v>
      </c>
      <c r="Q10" s="42">
        <v>31.147185</v>
      </c>
      <c r="R10" s="42">
        <v>33.133382</v>
      </c>
      <c r="S10" s="22">
        <v>33.597401</v>
      </c>
      <c r="T10" s="23">
        <f>Q10+R10+S10</f>
        <v>97.87796799999998</v>
      </c>
      <c r="U10" s="23">
        <f>L10+M10+N10+Q10+R10+S10</f>
        <v>191.62851</v>
      </c>
      <c r="V10" s="25">
        <f>C10+D10+E10+G10+H10+I10+L10+M10+N10+Q10+R10+S10</f>
        <v>394.72674599999993</v>
      </c>
      <c r="Z10" s="26"/>
    </row>
    <row r="11" spans="1:22" s="12" customFormat="1" ht="27.75" customHeight="1" thickBot="1">
      <c r="A11" s="27">
        <v>3</v>
      </c>
      <c r="B11" s="28" t="s">
        <v>3</v>
      </c>
      <c r="C11" s="29">
        <f>117.626563+0.070655-C9-C10</f>
        <v>70.321537</v>
      </c>
      <c r="D11" s="29">
        <f>115.130933+0.076505-D10-D9</f>
        <v>70.72632599999999</v>
      </c>
      <c r="E11" s="29">
        <f>115.310983-E9-E10</f>
        <v>73.164458</v>
      </c>
      <c r="F11" s="29">
        <f>C11+D11+E11</f>
        <v>214.212321</v>
      </c>
      <c r="G11" s="29">
        <f>104.466596-G9-G10</f>
        <v>63.505132999999994</v>
      </c>
      <c r="H11" s="29">
        <f>98.54562-H9-H10</f>
        <v>59.513076000000005</v>
      </c>
      <c r="I11" s="29">
        <f>98.265832-I9-I10</f>
        <v>61.90603900000001</v>
      </c>
      <c r="J11" s="29">
        <f>G11+H11+I11</f>
        <v>184.924248</v>
      </c>
      <c r="K11" s="29">
        <f>F11+J11</f>
        <v>399.136569</v>
      </c>
      <c r="L11" s="43">
        <f>102.727153-L9-L10</f>
        <v>66.092889</v>
      </c>
      <c r="M11" s="43">
        <f>101.208792-M9-M10</f>
        <v>64.364924</v>
      </c>
      <c r="N11" s="29">
        <f>103.170758-N9-N10</f>
        <v>62.952191000000006</v>
      </c>
      <c r="O11" s="29">
        <f>L11+M11+N11</f>
        <v>193.410004</v>
      </c>
      <c r="P11" s="29">
        <f>O11+J11+F11</f>
        <v>592.546573</v>
      </c>
      <c r="Q11" s="43">
        <f>102.270271-Q9-Q10</f>
        <v>62.23301899999999</v>
      </c>
      <c r="R11" s="43">
        <f>105.140851-R9-R10</f>
        <v>62.520019000000005</v>
      </c>
      <c r="S11" s="29">
        <f>108.214371-S9-S10</f>
        <v>63.705903</v>
      </c>
      <c r="T11" s="29">
        <f>Q11+R11+S11</f>
        <v>188.458941</v>
      </c>
      <c r="U11" s="29">
        <f>T11+O11</f>
        <v>381.868945</v>
      </c>
      <c r="V11" s="29">
        <f>F11+J11+O11+T11</f>
        <v>781.005514</v>
      </c>
    </row>
    <row r="12" spans="1:22" s="12" customFormat="1" ht="27.75" customHeight="1" thickBot="1">
      <c r="A12" s="30"/>
      <c r="B12" s="31" t="s">
        <v>8</v>
      </c>
      <c r="C12" s="32">
        <v>27.674363</v>
      </c>
      <c r="D12" s="32">
        <v>21.229303</v>
      </c>
      <c r="E12" s="33">
        <v>25.492361</v>
      </c>
      <c r="F12" s="34">
        <f>SUM(C12:E12)</f>
        <v>74.396027</v>
      </c>
      <c r="G12" s="32">
        <v>17.317844</v>
      </c>
      <c r="H12" s="40">
        <v>13.341944</v>
      </c>
      <c r="I12" s="33">
        <v>11.576603</v>
      </c>
      <c r="J12" s="34">
        <f>SUM(G12:I12)</f>
        <v>42.236391</v>
      </c>
      <c r="K12" s="24">
        <f>C12+D12+E12+G12+H12+I12</f>
        <v>116.63241800000002</v>
      </c>
      <c r="L12" s="32">
        <v>13.728199</v>
      </c>
      <c r="M12" s="44">
        <v>13.252729</v>
      </c>
      <c r="N12" s="33">
        <v>14.302497</v>
      </c>
      <c r="O12" s="34">
        <f>SUM(L12:N12)</f>
        <v>41.283425</v>
      </c>
      <c r="P12" s="24">
        <f>C12+D12+E12+G12+H12+I12+L12+M12+N12</f>
        <v>157.915843</v>
      </c>
      <c r="Q12" s="32">
        <v>20.553155</v>
      </c>
      <c r="R12" s="44">
        <v>20.930679</v>
      </c>
      <c r="S12" s="33">
        <v>28.795697</v>
      </c>
      <c r="T12" s="34">
        <f>SUM(Q12:S12)</f>
        <v>70.279531</v>
      </c>
      <c r="U12" s="24">
        <f>L12+M12+N12+Q12+R12+S12</f>
        <v>111.562956</v>
      </c>
      <c r="V12" s="35">
        <f>C12+D12+E12+G12+H12+I12+L12+M12+N12+Q12+R12+S12</f>
        <v>228.195374</v>
      </c>
    </row>
    <row r="13" spans="1:22" s="12" customFormat="1" ht="27.75" customHeight="1" thickBot="1">
      <c r="A13" s="36"/>
      <c r="B13" s="37" t="s">
        <v>2</v>
      </c>
      <c r="C13" s="38">
        <f aca="true" t="shared" si="0" ref="C13:K13">C9+C10+C11+C12</f>
        <v>145.371581</v>
      </c>
      <c r="D13" s="38">
        <f t="shared" si="0"/>
        <v>136.43674099999998</v>
      </c>
      <c r="E13" s="38">
        <f t="shared" si="0"/>
        <v>140.80334399999998</v>
      </c>
      <c r="F13" s="39">
        <f t="shared" si="0"/>
        <v>422.611666</v>
      </c>
      <c r="G13" s="38">
        <f>G9+G10+G11+G12</f>
        <v>121.78443999999999</v>
      </c>
      <c r="H13" s="38">
        <f>H9+H10+H11+H12</f>
        <v>111.88756400000001</v>
      </c>
      <c r="I13" s="38">
        <f>I9+I10+I11+I12</f>
        <v>109.84243500000001</v>
      </c>
      <c r="J13" s="39">
        <f>J9+J10+J11+J12</f>
        <v>343.51443900000004</v>
      </c>
      <c r="K13" s="39">
        <f t="shared" si="0"/>
        <v>766.126105</v>
      </c>
      <c r="L13" s="38">
        <f>L9+L10+L11+L12</f>
        <v>116.455352</v>
      </c>
      <c r="M13" s="38">
        <f>M9+M10+M11+M12</f>
        <v>114.461521</v>
      </c>
      <c r="N13" s="38">
        <f>N9+N10+N11+N12</f>
        <v>117.47325500000001</v>
      </c>
      <c r="O13" s="39">
        <f>O9+O10+O11+O12</f>
        <v>348.390128</v>
      </c>
      <c r="P13" s="39">
        <f aca="true" t="shared" si="1" ref="P13:V13">P9+P10+P11+P12</f>
        <v>1114.5162329999998</v>
      </c>
      <c r="Q13" s="38">
        <f>Q9+Q10+Q11+Q12</f>
        <v>122.823426</v>
      </c>
      <c r="R13" s="38">
        <f>R9+R10+R11+R12</f>
        <v>126.07153</v>
      </c>
      <c r="S13" s="38">
        <f>S9+S10+S11+S12</f>
        <v>137.010068</v>
      </c>
      <c r="T13" s="39">
        <f>T9+T10+T11+T12</f>
        <v>385.905024</v>
      </c>
      <c r="U13" s="39">
        <f t="shared" si="1"/>
        <v>734.295152</v>
      </c>
      <c r="V13" s="39">
        <f t="shared" si="1"/>
        <v>1500.4212569999997</v>
      </c>
    </row>
    <row r="14" spans="3:5" s="1" customFormat="1" ht="12.75">
      <c r="C14" s="3"/>
      <c r="D14" s="3"/>
      <c r="E14" s="3"/>
    </row>
    <row r="15" spans="3:18" s="1" customFormat="1" ht="12.75">
      <c r="C15" s="3"/>
      <c r="D15" s="3"/>
      <c r="E15" s="3"/>
      <c r="R15" s="2"/>
    </row>
    <row r="16" s="1" customFormat="1" ht="12.75"/>
    <row r="17" spans="13:17" s="1" customFormat="1" ht="12.75">
      <c r="M17" s="46"/>
      <c r="N17" s="46"/>
      <c r="O17" s="46"/>
      <c r="P17" s="46"/>
      <c r="Q17" s="46"/>
    </row>
    <row r="18" spans="13:20" s="1" customFormat="1" ht="15">
      <c r="M18" s="46"/>
      <c r="N18" s="47"/>
      <c r="O18" s="47"/>
      <c r="P18" s="48"/>
      <c r="Q18" s="47"/>
      <c r="R18" s="53"/>
      <c r="S18" s="53"/>
      <c r="T18" s="53"/>
    </row>
    <row r="19" spans="13:17" ht="12.75">
      <c r="M19" s="45"/>
      <c r="N19" s="45"/>
      <c r="O19" s="45"/>
      <c r="P19" s="45"/>
      <c r="Q19" s="45"/>
    </row>
    <row r="20" spans="13:18" ht="12.75">
      <c r="M20" s="45"/>
      <c r="N20" s="45"/>
      <c r="O20" s="45"/>
      <c r="P20" s="45"/>
      <c r="Q20" s="45"/>
      <c r="R20" s="49"/>
    </row>
    <row r="21" spans="13:17" ht="12.75">
      <c r="M21" s="45"/>
      <c r="N21" s="45"/>
      <c r="O21" s="45"/>
      <c r="P21" s="45"/>
      <c r="Q21" s="45"/>
    </row>
    <row r="22" spans="13:17" ht="12.75">
      <c r="M22" s="45"/>
      <c r="N22" s="45"/>
      <c r="O22" s="45"/>
      <c r="P22" s="45"/>
      <c r="Q22" s="45"/>
    </row>
    <row r="23" spans="13:17" ht="12.75">
      <c r="M23" s="45"/>
      <c r="N23" s="45"/>
      <c r="O23" s="45"/>
      <c r="P23" s="45"/>
      <c r="Q23" s="45"/>
    </row>
    <row r="24" spans="13:17" ht="12.75">
      <c r="M24" s="45"/>
      <c r="N24" s="45"/>
      <c r="O24" s="45"/>
      <c r="P24" s="45"/>
      <c r="Q24" s="45"/>
    </row>
    <row r="25" spans="13:17" ht="12.75">
      <c r="M25" s="45"/>
      <c r="N25" s="45"/>
      <c r="O25" s="45"/>
      <c r="P25" s="45"/>
      <c r="Q25" s="45"/>
    </row>
    <row r="26" spans="13:17" ht="12.75">
      <c r="M26" s="45"/>
      <c r="N26" s="45"/>
      <c r="O26" s="45"/>
      <c r="P26" s="45"/>
      <c r="Q26" s="45"/>
    </row>
    <row r="38" ht="12.75">
      <c r="O38" s="49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Токарева Наталья Александровна</cp:lastModifiedBy>
  <cp:lastPrinted>2011-05-23T12:11:51Z</cp:lastPrinted>
  <dcterms:created xsi:type="dcterms:W3CDTF">1996-10-08T23:32:33Z</dcterms:created>
  <dcterms:modified xsi:type="dcterms:W3CDTF">2022-01-17T05:08:48Z</dcterms:modified>
  <cp:category/>
  <cp:version/>
  <cp:contentType/>
  <cp:contentStatus/>
</cp:coreProperties>
</file>