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1355" windowHeight="8325" tabRatio="597" firstSheet="8" activeTab="16"/>
  </bookViews>
  <sheets>
    <sheet name="январь факт" sheetId="1" r:id="rId1"/>
    <sheet name="февраль факт" sheetId="2" r:id="rId2"/>
    <sheet name="март факт" sheetId="3" r:id="rId3"/>
    <sheet name="1 квартал" sheetId="4" r:id="rId4"/>
    <sheet name="апрель факт" sheetId="5" r:id="rId5"/>
    <sheet name="май факт" sheetId="6" r:id="rId6"/>
    <sheet name="июнь факт" sheetId="7" r:id="rId7"/>
    <sheet name="2 квартал" sheetId="8" r:id="rId8"/>
    <sheet name="1 полугодие" sheetId="9" r:id="rId9"/>
    <sheet name="июль факт" sheetId="10" r:id="rId10"/>
    <sheet name="август факт" sheetId="11" r:id="rId11"/>
    <sheet name="сентябрь факт" sheetId="12" r:id="rId12"/>
    <sheet name="3 квартал" sheetId="13" r:id="rId13"/>
    <sheet name="9 месяцев" sheetId="14" r:id="rId14"/>
    <sheet name="октябрь факт" sheetId="15" r:id="rId15"/>
    <sheet name="ноябрь факт" sheetId="16" r:id="rId16"/>
    <sheet name="декабрь факт" sheetId="17" r:id="rId17"/>
    <sheet name="4 квартал" sheetId="18" r:id="rId18"/>
    <sheet name="2 полугодие" sheetId="19" r:id="rId19"/>
    <sheet name="2014 всего" sheetId="20" r:id="rId20"/>
  </sheets>
  <externalReferences>
    <externalReference r:id="rId23"/>
  </externalReferences>
  <definedNames/>
  <calcPr fullCalcOnLoad="1"/>
</workbook>
</file>

<file path=xl/sharedStrings.xml><?xml version="1.0" encoding="utf-8"?>
<sst xmlns="http://schemas.openxmlformats.org/spreadsheetml/2006/main" count="3243" uniqueCount="107">
  <si>
    <t>ВН</t>
  </si>
  <si>
    <t>СН1</t>
  </si>
  <si>
    <t>СН2</t>
  </si>
  <si>
    <t>НН</t>
  </si>
  <si>
    <t>ООО "ВКМ-Сталь"</t>
  </si>
  <si>
    <t>ООО "Энерголин"</t>
  </si>
  <si>
    <t>ОАО "Биохимик"</t>
  </si>
  <si>
    <t>МП г.о. Саранск "Горсвет"</t>
  </si>
  <si>
    <t>СЕНТЯБРЬ</t>
  </si>
  <si>
    <t>ОКТЯБРЬ</t>
  </si>
  <si>
    <t>НОЯБРЬ</t>
  </si>
  <si>
    <t>ДЕКАБРЬ</t>
  </si>
  <si>
    <t>АВГУСТ</t>
  </si>
  <si>
    <t>3 квартал</t>
  </si>
  <si>
    <t>население всего</t>
  </si>
  <si>
    <t>город</t>
  </si>
  <si>
    <t>село</t>
  </si>
  <si>
    <t xml:space="preserve">Прочие </t>
  </si>
  <si>
    <t>НАСЕЛЕНИЕ 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</si>
  <si>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</si>
  <si>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</si>
  <si>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</si>
  <si>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</si>
  <si>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</si>
  <si>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</si>
  <si>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</si>
  <si>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ОАО "Ремстроймаш"</t>
  </si>
  <si>
    <t>ОАО "Саранский завод Автосамосвалов"</t>
  </si>
  <si>
    <t>ООО "Производственная фирма "Жилкоммунстрой"</t>
  </si>
  <si>
    <t>ФКП "Саранский Механическийзавод"</t>
  </si>
  <si>
    <t xml:space="preserve">ООО "ТеплоЛюкс-М" </t>
  </si>
  <si>
    <t xml:space="preserve">Филиал ООО "Системы жизнеобеспечения РМ" </t>
  </si>
  <si>
    <t>Авалон-С</t>
  </si>
  <si>
    <t xml:space="preserve">Куйбышевская дирекция по энергообеспечению - структурное подразделение Трансэнерго - филиала ОАО "РЖД"  </t>
  </si>
  <si>
    <t>МП Лямбирского района РМ "Жилищно-коммунальное хозяйство "Елховское"</t>
  </si>
  <si>
    <t>Горьковская дирекция ОАО "РЖД"</t>
  </si>
  <si>
    <t>ООО "Электротеплосеть" Зубово-Поляна</t>
  </si>
  <si>
    <t>Филиал ОАО "МРСК Волги" - "Мордовэнерго"</t>
  </si>
  <si>
    <t>Электроэнергия прочие и бюджетные потребители ВСЕГО:</t>
  </si>
  <si>
    <t>Генерация, э/энергия</t>
  </si>
  <si>
    <t>Генерация, мощность. МВт</t>
  </si>
  <si>
    <t>Прочие одноставочная услуга э/энергия</t>
  </si>
  <si>
    <t xml:space="preserve">Прочие, двухставочная усуга э/энергия </t>
  </si>
  <si>
    <t xml:space="preserve">Прочие, двухставочная усуга мощность </t>
  </si>
  <si>
    <t>Филиал ОАО "МРСК Волги" - "Мордовэнерго",  Мощность</t>
  </si>
  <si>
    <t>ОАО "Висмут"</t>
  </si>
  <si>
    <t>Мощность</t>
  </si>
  <si>
    <t>Сетевая</t>
  </si>
  <si>
    <t>Прочие, двухставочная усуга э/энергия, ООО "Сигма-плюс", ООО "Авалон-С"</t>
  </si>
  <si>
    <t xml:space="preserve">Прочие, двухставочная усуга Сетевая мощность </t>
  </si>
  <si>
    <t>ООО "Авалон-С" электроэнергия</t>
  </si>
  <si>
    <t>ООО "Авалон-С" сетевая Р</t>
  </si>
  <si>
    <t>ООО "Сигма-плюс" электроэнергия</t>
  </si>
  <si>
    <t>ООО "Сигма-плюс" сетевая Р</t>
  </si>
  <si>
    <r>
      <t xml:space="preserve">Прочие, двухставочная усуга э/энергия, </t>
    </r>
    <r>
      <rPr>
        <b/>
        <i/>
        <sz val="12"/>
        <rFont val="Arial"/>
        <family val="2"/>
      </rPr>
      <t>ЗАО "Рузаевский стекольный завод"</t>
    </r>
  </si>
  <si>
    <t>в т.ч. Мощность по Генерации</t>
  </si>
  <si>
    <t>Прочие, двухставочная усуга э/энергия "ООО "ЭМ-Пласт"</t>
  </si>
  <si>
    <t>город с электроплитами</t>
  </si>
  <si>
    <t>ООО "ДСК-энерго"</t>
  </si>
  <si>
    <t>Одноставочная услуга э/энергия</t>
  </si>
  <si>
    <t>Двухставочная усуга Мощность</t>
  </si>
  <si>
    <t xml:space="preserve">Двухставочная усуга Э/энергия </t>
  </si>
  <si>
    <t>УСЛУГА всего</t>
  </si>
  <si>
    <t>2 полугодие</t>
  </si>
  <si>
    <t>1 полугодие</t>
  </si>
  <si>
    <t>9 месяцев</t>
  </si>
  <si>
    <t xml:space="preserve">ОАО «Федеральная сетевая компания Единой энергетической системы» (ОАО «ФСК ЕЭС») </t>
  </si>
  <si>
    <t xml:space="preserve">Мощность </t>
  </si>
  <si>
    <t>2014 г.</t>
  </si>
  <si>
    <t>4 КВАРТАЛ 2014 г.</t>
  </si>
  <si>
    <t xml:space="preserve">ОАО «ФСК ЕЭС» Э/энергия </t>
  </si>
  <si>
    <t>ОАО «ФСК ЕЭС» Мощность</t>
  </si>
  <si>
    <t>ООО "Мордовская региональная теплоснабжающая компания"  (ТГК-6)</t>
  </si>
  <si>
    <t>ОАО "Мордовская электротеплосетевая компания" (Тимофеев)</t>
  </si>
  <si>
    <t>Филиал "Приволжский" ОАО "Оборонэнерго"  (1 точка-котельная Ковылкино)</t>
  </si>
  <si>
    <t>ООО "Мордовская сетевая компания" (Никоненко)</t>
  </si>
  <si>
    <t>1 квартал</t>
  </si>
  <si>
    <t>2 квартал</t>
  </si>
  <si>
    <t xml:space="preserve">УСЛУГА </t>
  </si>
  <si>
    <t>Прочие, двухставочная усуга э/энергия "ООО "Плайтера"</t>
  </si>
  <si>
    <t>Прочие, двухставочная усуга э/энергия "ООО "СЗЛК"</t>
  </si>
  <si>
    <t>УСЛУГА с Торбеевским ЛПУМГ</t>
  </si>
  <si>
    <t>Фактический полезный отпуск электроэнергии и мощности по тарифным группам в разрезе ТСО ( территориальных сетевых организаций ) с выделением населения</t>
  </si>
  <si>
    <t>за ЯНВАРЬ 2014 г.</t>
  </si>
  <si>
    <t>за ФЕВРАЛЬ 2014 г.</t>
  </si>
  <si>
    <t>за МАРТ 2014 г.</t>
  </si>
  <si>
    <t>за 1 квартал 2014 г.</t>
  </si>
  <si>
    <t>за АПРЕЛЬ 2014 г.</t>
  </si>
  <si>
    <t>за МАЙ 2014 г.</t>
  </si>
  <si>
    <t>за ИЮНЬ 2014 г.</t>
  </si>
  <si>
    <t>за 2 квартал 2014 г.</t>
  </si>
  <si>
    <t>за 1 полугодие 2014 г.</t>
  </si>
  <si>
    <t>Оперативный полезный отпуск электроэнергии и мощности по тарифным группам в разрезе ТСО ( территориальных сетевых организаций ) с выделением населения</t>
  </si>
  <si>
    <t>за ИЮЛЬ 2014 г.</t>
  </si>
  <si>
    <t>за АВГУСТ 2014 г.</t>
  </si>
  <si>
    <t>за СЕНТЯБРЬ 2014 г.</t>
  </si>
  <si>
    <t>за 2014 г.</t>
  </si>
  <si>
    <t>за 2 полугодие 2014 г.</t>
  </si>
  <si>
    <t>за 4 квартал 2014 г.</t>
  </si>
  <si>
    <t>за ДЕКАБРЬ 2014 г.</t>
  </si>
  <si>
    <t>за НОЯБРЬ 2014 г.</t>
  </si>
  <si>
    <t>за ОКТЯБРЬ 2014 г.</t>
  </si>
  <si>
    <t>за 3 квартал 2014 г.</t>
  </si>
  <si>
    <t>за 9 месяцев 2014 г.</t>
  </si>
  <si>
    <t>ООО "Региональная Распределительная Сетевая Компания"</t>
  </si>
  <si>
    <t>Прочие, двухставочная усуга э/энергия, ЗАО "Рузаевский стекольный завод"</t>
  </si>
  <si>
    <t>ООО "Рузаевские электрические сети"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</si>
</sst>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00"/>
    <numFmt numFmtId="178" formatCode="0.000000"/>
    <numFmt numFmtId="179" formatCode="0.0%"/>
    <numFmt numFmtId="180" formatCode="0.000%"/>
    <numFmt numFmtId="181" formatCode="#,##0.0"/>
    <numFmt numFmtId="182" formatCode="#,##0.0000"/>
    <numFmt numFmtId="183" formatCode="0.00000"/>
    <numFmt numFmtId="184" formatCode="0.00000000"/>
    <numFmt numFmtId="185" formatCode="0.0"/>
    <numFmt numFmtId="186" formatCode="#,##0.00000"/>
    <numFmt numFmtId="187" formatCode="0.000"/>
  </numFmts>
  <fonts count="41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"/>
      <family val="2"/>
    </font>
    <font>
      <b/>
      <sz val="14"/>
      <name val="Arial Cyr"/>
      <family val="0"/>
    </font>
    <font>
      <sz val="14"/>
      <name val="Arial"/>
      <family val="2"/>
    </font>
    <font>
      <sz val="14"/>
      <name val="Arial Cyr"/>
      <family val="0"/>
    </font>
    <font>
      <b/>
      <i/>
      <sz val="14"/>
      <name val="Arial Cyr"/>
      <family val="0"/>
    </font>
    <font>
      <b/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Arial"/>
      <family val="2"/>
    </font>
    <font>
      <i/>
      <sz val="14"/>
      <name val="Arial"/>
      <family val="2"/>
    </font>
    <font>
      <i/>
      <sz val="14"/>
      <name val="Arial Cyr"/>
      <family val="0"/>
    </font>
    <font>
      <sz val="18"/>
      <name val="Arial Cyr"/>
      <family val="0"/>
    </font>
    <font>
      <sz val="10"/>
      <name val="Arial"/>
      <family val="2"/>
    </font>
    <font>
      <i/>
      <sz val="12"/>
      <name val="Arial"/>
      <family val="2"/>
    </font>
    <font>
      <i/>
      <sz val="12"/>
      <name val="Arial Cyr"/>
      <family val="0"/>
    </font>
    <font>
      <b/>
      <i/>
      <sz val="12"/>
      <name val="Arial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6"/>
      <name val="Arial Cyr"/>
      <family val="0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4" fontId="38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6" fillId="0" borderId="0">
      <alignment/>
      <protection/>
    </xf>
    <xf numFmtId="0" fontId="40" fillId="0" borderId="0">
      <alignment horizontal="left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05"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3" fontId="0" fillId="0" borderId="0" xfId="0" applyNumberFormat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1" fillId="24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0" fillId="7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/>
    </xf>
    <xf numFmtId="176" fontId="5" fillId="0" borderId="10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3" fontId="7" fillId="10" borderId="0" xfId="0" applyNumberFormat="1" applyFont="1" applyFill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3" fontId="0" fillId="22" borderId="0" xfId="0" applyNumberFormat="1" applyFill="1" applyAlignment="1">
      <alignment vertical="center"/>
    </xf>
    <xf numFmtId="3" fontId="0" fillId="5" borderId="0" xfId="0" applyNumberFormat="1" applyFill="1" applyAlignment="1">
      <alignment vertical="center"/>
    </xf>
    <xf numFmtId="176" fontId="2" fillId="0" borderId="0" xfId="0" applyNumberFormat="1" applyFont="1" applyAlignment="1">
      <alignment/>
    </xf>
    <xf numFmtId="176" fontId="4" fillId="0" borderId="11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3" fontId="0" fillId="10" borderId="0" xfId="0" applyNumberFormat="1" applyFill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7" fillId="10" borderId="0" xfId="0" applyNumberFormat="1" applyFont="1" applyFill="1" applyAlignment="1">
      <alignment vertical="center"/>
    </xf>
    <xf numFmtId="3" fontId="0" fillId="20" borderId="0" xfId="0" applyNumberFormat="1" applyFill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/>
    </xf>
    <xf numFmtId="0" fontId="8" fillId="0" borderId="14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176" fontId="4" fillId="0" borderId="12" xfId="0" applyNumberFormat="1" applyFont="1" applyFill="1" applyBorder="1" applyAlignment="1">
      <alignment vertical="center" wrapText="1"/>
    </xf>
    <xf numFmtId="176" fontId="6" fillId="0" borderId="15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 wrapText="1"/>
    </xf>
    <xf numFmtId="3" fontId="0" fillId="7" borderId="0" xfId="0" applyNumberFormat="1" applyFill="1" applyAlignment="1">
      <alignment vertical="center" wrapText="1"/>
    </xf>
    <xf numFmtId="0" fontId="8" fillId="0" borderId="16" xfId="0" applyNumberFormat="1" applyFont="1" applyFill="1" applyBorder="1" applyAlignment="1">
      <alignment horizontal="left" vertical="center" wrapText="1"/>
    </xf>
    <xf numFmtId="0" fontId="8" fillId="0" borderId="17" xfId="0" applyNumberFormat="1" applyFont="1" applyFill="1" applyBorder="1" applyAlignment="1">
      <alignment horizontal="left" vertical="center" wrapText="1"/>
    </xf>
    <xf numFmtId="176" fontId="5" fillId="0" borderId="14" xfId="0" applyNumberFormat="1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vertical="center" wrapText="1"/>
    </xf>
    <xf numFmtId="3" fontId="0" fillId="24" borderId="0" xfId="0" applyNumberFormat="1" applyFill="1" applyAlignment="1">
      <alignment vertical="center" wrapText="1"/>
    </xf>
    <xf numFmtId="0" fontId="12" fillId="0" borderId="16" xfId="0" applyNumberFormat="1" applyFont="1" applyFill="1" applyBorder="1" applyAlignment="1">
      <alignment vertical="center" wrapText="1"/>
    </xf>
    <xf numFmtId="176" fontId="4" fillId="0" borderId="18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3" fontId="0" fillId="24" borderId="0" xfId="0" applyNumberFormat="1" applyFill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176" fontId="20" fillId="0" borderId="12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 wrapText="1"/>
    </xf>
    <xf numFmtId="176" fontId="17" fillId="0" borderId="16" xfId="0" applyNumberFormat="1" applyFont="1" applyFill="1" applyBorder="1" applyAlignment="1">
      <alignment vertical="center" wrapText="1"/>
    </xf>
    <xf numFmtId="176" fontId="18" fillId="0" borderId="10" xfId="0" applyNumberFormat="1" applyFont="1" applyFill="1" applyBorder="1" applyAlignment="1">
      <alignment vertical="center"/>
    </xf>
    <xf numFmtId="176" fontId="17" fillId="0" borderId="11" xfId="0" applyNumberFormat="1" applyFont="1" applyFill="1" applyBorder="1" applyAlignment="1">
      <alignment vertical="center"/>
    </xf>
    <xf numFmtId="177" fontId="18" fillId="0" borderId="11" xfId="0" applyNumberFormat="1" applyFont="1" applyFill="1" applyBorder="1" applyAlignment="1">
      <alignment vertical="center"/>
    </xf>
    <xf numFmtId="176" fontId="18" fillId="0" borderId="11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 wrapText="1"/>
    </xf>
    <xf numFmtId="0" fontId="5" fillId="0" borderId="21" xfId="0" applyNumberFormat="1" applyFont="1" applyFill="1" applyBorder="1" applyAlignment="1">
      <alignment horizontal="left" vertical="center" wrapText="1"/>
    </xf>
    <xf numFmtId="176" fontId="5" fillId="0" borderId="21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>
      <alignment vertical="center"/>
    </xf>
    <xf numFmtId="0" fontId="5" fillId="0" borderId="25" xfId="0" applyNumberFormat="1" applyFont="1" applyFill="1" applyBorder="1" applyAlignment="1">
      <alignment horizontal="left" vertical="center" wrapText="1"/>
    </xf>
    <xf numFmtId="176" fontId="14" fillId="0" borderId="11" xfId="0" applyNumberFormat="1" applyFont="1" applyFill="1" applyBorder="1" applyAlignment="1">
      <alignment vertical="center"/>
    </xf>
    <xf numFmtId="3" fontId="0" fillId="4" borderId="0" xfId="0" applyNumberFormat="1" applyFill="1" applyAlignment="1">
      <alignment vertical="center"/>
    </xf>
    <xf numFmtId="176" fontId="8" fillId="0" borderId="11" xfId="0" applyNumberFormat="1" applyFont="1" applyFill="1" applyBorder="1" applyAlignment="1">
      <alignment vertical="center"/>
    </xf>
    <xf numFmtId="176" fontId="8" fillId="0" borderId="19" xfId="0" applyNumberFormat="1" applyFont="1" applyFill="1" applyBorder="1" applyAlignment="1">
      <alignment vertical="center"/>
    </xf>
    <xf numFmtId="176" fontId="2" fillId="7" borderId="0" xfId="0" applyNumberFormat="1" applyFont="1" applyFill="1" applyAlignment="1">
      <alignment/>
    </xf>
    <xf numFmtId="3" fontId="2" fillId="7" borderId="0" xfId="0" applyNumberFormat="1" applyFont="1" applyFill="1" applyAlignment="1">
      <alignment vertical="center"/>
    </xf>
    <xf numFmtId="176" fontId="5" fillId="0" borderId="10" xfId="0" applyNumberFormat="1" applyFont="1" applyFill="1" applyBorder="1" applyAlignment="1">
      <alignment vertical="center" wrapText="1"/>
    </xf>
    <xf numFmtId="3" fontId="0" fillId="0" borderId="0" xfId="0" applyNumberFormat="1" applyFont="1" applyFill="1" applyAlignment="1">
      <alignment vertical="center" wrapText="1"/>
    </xf>
    <xf numFmtId="3" fontId="9" fillId="0" borderId="26" xfId="0" applyNumberFormat="1" applyFont="1" applyFill="1" applyBorder="1" applyAlignment="1">
      <alignment vertical="center"/>
    </xf>
    <xf numFmtId="176" fontId="5" fillId="0" borderId="27" xfId="0" applyNumberFormat="1" applyFont="1" applyFill="1" applyBorder="1" applyAlignment="1">
      <alignment vertical="center"/>
    </xf>
    <xf numFmtId="176" fontId="5" fillId="0" borderId="28" xfId="0" applyNumberFormat="1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6" fontId="12" fillId="0" borderId="11" xfId="0" applyNumberFormat="1" applyFont="1" applyFill="1" applyBorder="1" applyAlignment="1">
      <alignment vertical="center"/>
    </xf>
    <xf numFmtId="176" fontId="15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3" fontId="15" fillId="0" borderId="0" xfId="0" applyNumberFormat="1" applyFont="1" applyFill="1" applyAlignment="1">
      <alignment vertical="center"/>
    </xf>
    <xf numFmtId="3" fontId="15" fillId="24" borderId="0" xfId="0" applyNumberFormat="1" applyFont="1" applyFill="1" applyAlignment="1">
      <alignment vertical="center"/>
    </xf>
    <xf numFmtId="3" fontId="15" fillId="10" borderId="0" xfId="0" applyNumberFormat="1" applyFont="1" applyFill="1" applyAlignment="1">
      <alignment vertical="center"/>
    </xf>
    <xf numFmtId="3" fontId="15" fillId="7" borderId="0" xfId="0" applyNumberFormat="1" applyFont="1" applyFill="1" applyAlignment="1">
      <alignment vertical="center"/>
    </xf>
    <xf numFmtId="3" fontId="15" fillId="24" borderId="0" xfId="0" applyNumberFormat="1" applyFont="1" applyFill="1" applyAlignment="1">
      <alignment vertical="center" wrapText="1"/>
    </xf>
    <xf numFmtId="3" fontId="15" fillId="22" borderId="0" xfId="0" applyNumberFormat="1" applyFont="1" applyFill="1" applyAlignment="1">
      <alignment vertical="center"/>
    </xf>
    <xf numFmtId="3" fontId="15" fillId="4" borderId="0" xfId="0" applyNumberFormat="1" applyFont="1" applyFill="1" applyAlignment="1">
      <alignment vertical="center"/>
    </xf>
    <xf numFmtId="3" fontId="15" fillId="0" borderId="0" xfId="0" applyNumberFormat="1" applyFont="1" applyAlignment="1">
      <alignment vertical="center"/>
    </xf>
    <xf numFmtId="3" fontId="15" fillId="7" borderId="0" xfId="0" applyNumberFormat="1" applyFont="1" applyFill="1" applyAlignment="1">
      <alignment vertical="center" wrapText="1"/>
    </xf>
    <xf numFmtId="3" fontId="15" fillId="0" borderId="0" xfId="0" applyNumberFormat="1" applyFont="1" applyFill="1" applyAlignment="1">
      <alignment vertical="center" wrapText="1"/>
    </xf>
    <xf numFmtId="0" fontId="15" fillId="10" borderId="0" xfId="0" applyNumberFormat="1" applyFont="1" applyFill="1" applyAlignment="1">
      <alignment vertical="center"/>
    </xf>
    <xf numFmtId="176" fontId="15" fillId="7" borderId="0" xfId="0" applyNumberFormat="1" applyFont="1" applyFill="1" applyAlignment="1">
      <alignment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vertical="center"/>
    </xf>
    <xf numFmtId="176" fontId="15" fillId="0" borderId="0" xfId="0" applyNumberFormat="1" applyFont="1" applyFill="1" applyAlignment="1">
      <alignment vertical="center"/>
    </xf>
    <xf numFmtId="176" fontId="15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3" fontId="5" fillId="0" borderId="29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left" vertical="center" wrapText="1"/>
    </xf>
    <xf numFmtId="176" fontId="14" fillId="0" borderId="10" xfId="0" applyNumberFormat="1" applyFont="1" applyFill="1" applyBorder="1" applyAlignment="1">
      <alignment vertical="center" wrapText="1"/>
    </xf>
    <xf numFmtId="176" fontId="13" fillId="0" borderId="11" xfId="0" applyNumberFormat="1" applyFont="1" applyFill="1" applyBorder="1" applyAlignment="1">
      <alignment vertical="center" wrapText="1"/>
    </xf>
    <xf numFmtId="176" fontId="14" fillId="0" borderId="11" xfId="0" applyNumberFormat="1" applyFont="1" applyFill="1" applyBorder="1" applyAlignment="1">
      <alignment vertical="center" wrapText="1"/>
    </xf>
    <xf numFmtId="176" fontId="14" fillId="0" borderId="12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176" fontId="8" fillId="0" borderId="11" xfId="0" applyNumberFormat="1" applyFont="1" applyFill="1" applyBorder="1" applyAlignment="1">
      <alignment vertical="center" wrapText="1"/>
    </xf>
    <xf numFmtId="176" fontId="14" fillId="0" borderId="19" xfId="0" applyNumberFormat="1" applyFont="1" applyFill="1" applyBorder="1" applyAlignment="1">
      <alignment vertical="center"/>
    </xf>
    <xf numFmtId="176" fontId="14" fillId="0" borderId="24" xfId="0" applyNumberFormat="1" applyFont="1" applyFill="1" applyBorder="1" applyAlignment="1">
      <alignment vertical="center"/>
    </xf>
    <xf numFmtId="176" fontId="12" fillId="0" borderId="16" xfId="0" applyNumberFormat="1" applyFont="1" applyFill="1" applyBorder="1" applyAlignment="1">
      <alignment vertical="center" wrapText="1"/>
    </xf>
    <xf numFmtId="176" fontId="8" fillId="0" borderId="10" xfId="0" applyNumberFormat="1" applyFont="1" applyFill="1" applyBorder="1" applyAlignment="1">
      <alignment vertical="center" wrapText="1"/>
    </xf>
    <xf numFmtId="176" fontId="12" fillId="0" borderId="11" xfId="0" applyNumberFormat="1" applyFont="1" applyFill="1" applyBorder="1" applyAlignment="1">
      <alignment vertical="center" wrapText="1"/>
    </xf>
    <xf numFmtId="0" fontId="5" fillId="0" borderId="34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vertical="center"/>
    </xf>
    <xf numFmtId="176" fontId="12" fillId="0" borderId="18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14" fillId="0" borderId="11" xfId="53" applyNumberFormat="1" applyFont="1" applyFill="1" applyBorder="1" applyAlignment="1">
      <alignment horizontal="right" vertical="center"/>
      <protection/>
    </xf>
    <xf numFmtId="176" fontId="8" fillId="0" borderId="16" xfId="0" applyNumberFormat="1" applyFont="1" applyFill="1" applyBorder="1" applyAlignment="1">
      <alignment vertical="center" wrapText="1"/>
    </xf>
    <xf numFmtId="0" fontId="8" fillId="0" borderId="35" xfId="0" applyNumberFormat="1" applyFont="1" applyFill="1" applyBorder="1" applyAlignment="1">
      <alignment horizontal="left" vertical="center" wrapText="1"/>
    </xf>
    <xf numFmtId="176" fontId="5" fillId="0" borderId="30" xfId="0" applyNumberFormat="1" applyFont="1" applyFill="1" applyBorder="1" applyAlignment="1">
      <alignment vertical="center"/>
    </xf>
    <xf numFmtId="176" fontId="5" fillId="0" borderId="31" xfId="0" applyNumberFormat="1" applyFont="1" applyFill="1" applyBorder="1" applyAlignment="1">
      <alignment vertical="center"/>
    </xf>
    <xf numFmtId="176" fontId="5" fillId="0" borderId="32" xfId="0" applyNumberFormat="1" applyFont="1" applyFill="1" applyBorder="1" applyAlignment="1">
      <alignment vertical="center"/>
    </xf>
    <xf numFmtId="0" fontId="5" fillId="0" borderId="36" xfId="0" applyNumberFormat="1" applyFont="1" applyFill="1" applyBorder="1" applyAlignment="1">
      <alignment horizontal="left" vertical="center" wrapText="1"/>
    </xf>
    <xf numFmtId="176" fontId="4" fillId="0" borderId="13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0" fontId="8" fillId="0" borderId="26" xfId="0" applyNumberFormat="1" applyFont="1" applyFill="1" applyBorder="1" applyAlignment="1">
      <alignment horizontal="left" vertical="center" wrapText="1"/>
    </xf>
    <xf numFmtId="176" fontId="5" fillId="0" borderId="37" xfId="0" applyNumberFormat="1" applyFont="1" applyFill="1" applyBorder="1" applyAlignment="1">
      <alignment vertical="center"/>
    </xf>
    <xf numFmtId="176" fontId="4" fillId="0" borderId="38" xfId="0" applyNumberFormat="1" applyFont="1" applyFill="1" applyBorder="1" applyAlignment="1">
      <alignment vertical="center"/>
    </xf>
    <xf numFmtId="176" fontId="4" fillId="0" borderId="39" xfId="0" applyNumberFormat="1" applyFont="1" applyFill="1" applyBorder="1" applyAlignment="1">
      <alignment vertical="center"/>
    </xf>
    <xf numFmtId="0" fontId="8" fillId="0" borderId="36" xfId="0" applyNumberFormat="1" applyFont="1" applyFill="1" applyBorder="1" applyAlignment="1">
      <alignment horizontal="left" vertical="center" wrapText="1"/>
    </xf>
    <xf numFmtId="176" fontId="5" fillId="0" borderId="33" xfId="0" applyNumberFormat="1" applyFont="1" applyFill="1" applyBorder="1" applyAlignment="1">
      <alignment vertical="center"/>
    </xf>
    <xf numFmtId="0" fontId="8" fillId="0" borderId="40" xfId="0" applyNumberFormat="1" applyFont="1" applyFill="1" applyBorder="1" applyAlignment="1">
      <alignment horizontal="left" vertical="center" wrapText="1"/>
    </xf>
    <xf numFmtId="176" fontId="4" fillId="0" borderId="41" xfId="0" applyNumberFormat="1" applyFont="1" applyFill="1" applyBorder="1" applyAlignment="1">
      <alignment vertical="center"/>
    </xf>
    <xf numFmtId="176" fontId="4" fillId="0" borderId="28" xfId="0" applyNumberFormat="1" applyFont="1" applyFill="1" applyBorder="1" applyAlignment="1">
      <alignment vertical="center"/>
    </xf>
    <xf numFmtId="0" fontId="8" fillId="0" borderId="25" xfId="0" applyNumberFormat="1" applyFont="1" applyFill="1" applyBorder="1" applyAlignment="1">
      <alignment horizontal="left" vertical="center" wrapText="1"/>
    </xf>
    <xf numFmtId="176" fontId="5" fillId="0" borderId="0" xfId="0" applyNumberFormat="1" applyFont="1" applyFill="1" applyAlignment="1">
      <alignment vertical="center"/>
    </xf>
    <xf numFmtId="3" fontId="5" fillId="0" borderId="42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vertical="center"/>
    </xf>
    <xf numFmtId="176" fontId="13" fillId="0" borderId="12" xfId="0" applyNumberFormat="1" applyFont="1" applyFill="1" applyBorder="1" applyAlignment="1">
      <alignment vertical="center" wrapText="1"/>
    </xf>
    <xf numFmtId="176" fontId="13" fillId="0" borderId="11" xfId="0" applyNumberFormat="1" applyFont="1" applyFill="1" applyBorder="1" applyAlignment="1">
      <alignment vertical="center"/>
    </xf>
    <xf numFmtId="176" fontId="13" fillId="0" borderId="12" xfId="0" applyNumberFormat="1" applyFont="1" applyFill="1" applyBorder="1" applyAlignment="1">
      <alignment vertical="center"/>
    </xf>
    <xf numFmtId="176" fontId="13" fillId="0" borderId="10" xfId="0" applyNumberFormat="1" applyFont="1" applyFill="1" applyBorder="1" applyAlignment="1">
      <alignment vertical="center" wrapText="1"/>
    </xf>
    <xf numFmtId="176" fontId="13" fillId="0" borderId="11" xfId="0" applyNumberFormat="1" applyFont="1" applyFill="1" applyBorder="1" applyAlignment="1">
      <alignment vertical="center"/>
    </xf>
    <xf numFmtId="176" fontId="13" fillId="0" borderId="12" xfId="0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horizontal="left" vertical="center" wrapText="1"/>
    </xf>
    <xf numFmtId="176" fontId="14" fillId="0" borderId="12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176" fontId="5" fillId="0" borderId="43" xfId="0" applyNumberFormat="1" applyFont="1" applyFill="1" applyBorder="1" applyAlignment="1">
      <alignment vertical="center"/>
    </xf>
    <xf numFmtId="176" fontId="5" fillId="0" borderId="44" xfId="0" applyNumberFormat="1" applyFont="1" applyFill="1" applyBorder="1" applyAlignment="1">
      <alignment vertical="center"/>
    </xf>
    <xf numFmtId="176" fontId="5" fillId="0" borderId="45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176" fontId="13" fillId="0" borderId="11" xfId="0" applyNumberFormat="1" applyFont="1" applyFill="1" applyBorder="1" applyAlignment="1">
      <alignment vertical="center"/>
    </xf>
    <xf numFmtId="176" fontId="13" fillId="0" borderId="12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176" fontId="12" fillId="0" borderId="23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 wrapText="1"/>
    </xf>
    <xf numFmtId="176" fontId="4" fillId="0" borderId="12" xfId="0" applyNumberFormat="1" applyFont="1" applyFill="1" applyBorder="1" applyAlignment="1">
      <alignment vertical="center" wrapText="1"/>
    </xf>
    <xf numFmtId="176" fontId="4" fillId="0" borderId="20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38" xfId="0" applyNumberFormat="1" applyFont="1" applyFill="1" applyBorder="1" applyAlignment="1">
      <alignment vertical="center"/>
    </xf>
    <xf numFmtId="176" fontId="4" fillId="0" borderId="39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176" fontId="4" fillId="0" borderId="41" xfId="0" applyNumberFormat="1" applyFont="1" applyFill="1" applyBorder="1" applyAlignment="1">
      <alignment vertical="center"/>
    </xf>
    <xf numFmtId="176" fontId="4" fillId="0" borderId="28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/>
    </xf>
    <xf numFmtId="176" fontId="5" fillId="0" borderId="46" xfId="0" applyNumberFormat="1" applyFont="1" applyFill="1" applyBorder="1" applyAlignment="1">
      <alignment vertical="center"/>
    </xf>
    <xf numFmtId="0" fontId="5" fillId="0" borderId="35" xfId="0" applyNumberFormat="1" applyFont="1" applyFill="1" applyBorder="1" applyAlignment="1">
      <alignment horizontal="left" vertical="center" wrapText="1"/>
    </xf>
    <xf numFmtId="176" fontId="5" fillId="0" borderId="47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 vertical="center" wrapText="1"/>
    </xf>
    <xf numFmtId="176" fontId="5" fillId="0" borderId="41" xfId="0" applyNumberFormat="1" applyFont="1" applyFill="1" applyBorder="1" applyAlignment="1">
      <alignment vertical="center"/>
    </xf>
    <xf numFmtId="176" fontId="17" fillId="0" borderId="10" xfId="0" applyNumberFormat="1" applyFont="1" applyFill="1" applyBorder="1" applyAlignment="1">
      <alignment vertical="center" wrapText="1"/>
    </xf>
    <xf numFmtId="176" fontId="12" fillId="0" borderId="10" xfId="0" applyNumberFormat="1" applyFont="1" applyFill="1" applyBorder="1" applyAlignment="1">
      <alignment vertical="center" wrapText="1"/>
    </xf>
    <xf numFmtId="0" fontId="38" fillId="0" borderId="0" xfId="0" applyNumberFormat="1" applyFill="1" applyAlignment="1">
      <alignment vertical="center"/>
    </xf>
    <xf numFmtId="176" fontId="19" fillId="0" borderId="11" xfId="0" applyNumberFormat="1" applyFont="1" applyFill="1" applyBorder="1" applyAlignment="1">
      <alignment vertical="center"/>
    </xf>
    <xf numFmtId="0" fontId="39" fillId="0" borderId="0" xfId="0" applyNumberFormat="1" applyFont="1" applyFill="1" applyAlignment="1">
      <alignment/>
    </xf>
    <xf numFmtId="176" fontId="39" fillId="0" borderId="0" xfId="0" applyNumberFormat="1" applyFont="1" applyFill="1" applyAlignment="1">
      <alignment vertical="center"/>
    </xf>
    <xf numFmtId="176" fontId="39" fillId="0" borderId="0" xfId="0" applyNumberFormat="1" applyFont="1" applyFill="1" applyAlignment="1">
      <alignment/>
    </xf>
    <xf numFmtId="176" fontId="4" fillId="0" borderId="12" xfId="0" applyNumberFormat="1" applyFont="1" applyBorder="1" applyAlignment="1">
      <alignment vertical="center" wrapText="1"/>
    </xf>
    <xf numFmtId="3" fontId="5" fillId="0" borderId="40" xfId="0" applyNumberFormat="1" applyFont="1" applyFill="1" applyBorder="1" applyAlignment="1">
      <alignment vertical="center"/>
    </xf>
    <xf numFmtId="176" fontId="4" fillId="0" borderId="11" xfId="55" applyNumberFormat="1" applyFont="1" applyFill="1" applyBorder="1" applyAlignment="1">
      <alignment horizontal="right" vertical="center"/>
      <protection/>
    </xf>
    <xf numFmtId="176" fontId="4" fillId="0" borderId="11" xfId="54" applyNumberFormat="1" applyFont="1" applyFill="1" applyBorder="1" applyAlignment="1">
      <alignment horizontal="right" vertical="center"/>
      <protection/>
    </xf>
    <xf numFmtId="0" fontId="9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/>
    </xf>
    <xf numFmtId="0" fontId="38" fillId="0" borderId="0" xfId="0" applyNumberForma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ктябрь" xfId="54"/>
    <cellStyle name="Обычный_Форма ПС (потери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&#1072;&#1088;&#1090;&#1072;&#1084;&#1077;&#1085;&#1090;%20&#1088;&#1086;&#1079;&#1085;&#1080;&#1095;&#1085;&#1086;&#1075;&#1086;%20&#1088;&#1099;&#1085;&#1082;&#1072;\&#1060;&#1054;&#1056;&#1052;&#1067;%20&#1076;&#1083;&#1103;%20&#1077;&#1078;&#1077;&#1084;&#1077;&#1089;&#1103;&#1095;.&#1079;&#1072;&#1087;&#1086;&#1083;&#1085;&#1077;&#1085;&#1080;&#1103;\&#1058;&#1086;&#1082;&#1072;&#1088;&#1077;&#1074;&#1072;\2014%20&#1041;&#1080;&#1079;&#1085;&#1077;&#1089;-&#1055;&#1083;&#1072;&#1085;\&#1060;&#1040;&#1050;&#1058;%202014%20&#1055;&#1054;%20&#1080;%20&#1059;&#1089;&#1083;&#1091;&#1075;&#1072;\&#1059;&#1089;&#1083;&#1091;&#1075;&#1072;%20&#1060;&#1040;&#1050;&#1058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1 квартал"/>
      <sheetName val="апрель"/>
      <sheetName val="май"/>
      <sheetName val="июнь"/>
      <sheetName val="2 квартал"/>
      <sheetName val="1 полугодие"/>
      <sheetName val="июль"/>
      <sheetName val="август"/>
      <sheetName val="сентябрь"/>
      <sheetName val="9 месяцев"/>
      <sheetName val="3 квартал"/>
      <sheetName val="октябрь"/>
      <sheetName val="ноябрь"/>
      <sheetName val="декабрь"/>
      <sheetName val="4 квартал"/>
      <sheetName val="2 полугодие"/>
      <sheetName val="2014 всего"/>
      <sheetName val="2014 всего по месяцам"/>
      <sheetName val="Торбеевский ЛПУМГ"/>
    </sheetNames>
    <sheetDataSet>
      <sheetData sheetId="0">
        <row r="7">
          <cell r="C7">
            <v>8.609</v>
          </cell>
          <cell r="D7">
            <v>1.394</v>
          </cell>
          <cell r="E7">
            <v>9.074</v>
          </cell>
          <cell r="F7">
            <v>0.168</v>
          </cell>
        </row>
        <row r="8">
          <cell r="C8">
            <v>1354.845</v>
          </cell>
        </row>
        <row r="9">
          <cell r="C9">
            <v>3.306</v>
          </cell>
        </row>
        <row r="10">
          <cell r="C10">
            <v>23260.536</v>
          </cell>
          <cell r="D10">
            <v>2059.471</v>
          </cell>
          <cell r="E10">
            <v>17043.391</v>
          </cell>
          <cell r="F10">
            <v>11534.022</v>
          </cell>
        </row>
        <row r="11">
          <cell r="C11">
            <v>2899.262</v>
          </cell>
          <cell r="D11">
            <v>463.725</v>
          </cell>
          <cell r="E11">
            <v>5413.713</v>
          </cell>
          <cell r="F11">
            <v>114.853</v>
          </cell>
        </row>
        <row r="12">
          <cell r="C12">
            <v>5.303</v>
          </cell>
          <cell r="D12">
            <v>1.394</v>
          </cell>
          <cell r="E12">
            <v>9.074</v>
          </cell>
          <cell r="F12">
            <v>0.168</v>
          </cell>
        </row>
        <row r="14">
          <cell r="C14">
            <v>20.103</v>
          </cell>
          <cell r="E14">
            <v>268.886</v>
          </cell>
          <cell r="F14">
            <v>5272.874</v>
          </cell>
        </row>
        <row r="16">
          <cell r="C16">
            <v>25.038</v>
          </cell>
          <cell r="D16">
            <v>1.63</v>
          </cell>
          <cell r="E16">
            <v>895.104</v>
          </cell>
          <cell r="F16">
            <v>12434.183</v>
          </cell>
        </row>
        <row r="18">
          <cell r="C18">
            <v>3255.086</v>
          </cell>
        </row>
        <row r="19">
          <cell r="C19">
            <v>9.705</v>
          </cell>
        </row>
        <row r="24">
          <cell r="C24">
            <v>1121.495</v>
          </cell>
          <cell r="E24">
            <v>2582.903</v>
          </cell>
          <cell r="F24">
            <v>3465.422</v>
          </cell>
        </row>
        <row r="26">
          <cell r="C26">
            <v>161.26</v>
          </cell>
          <cell r="D26">
            <v>0</v>
          </cell>
          <cell r="E26">
            <v>373.642</v>
          </cell>
          <cell r="F26">
            <v>2140.154</v>
          </cell>
        </row>
        <row r="27">
          <cell r="E27">
            <v>86.599</v>
          </cell>
          <cell r="F27">
            <v>1446.244</v>
          </cell>
        </row>
        <row r="29">
          <cell r="C29">
            <v>161.26</v>
          </cell>
        </row>
        <row r="31">
          <cell r="C31">
            <v>1501.702</v>
          </cell>
        </row>
        <row r="32">
          <cell r="C32">
            <v>3.277</v>
          </cell>
          <cell r="D32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43">
          <cell r="E43">
            <v>2316.837</v>
          </cell>
          <cell r="F43">
            <v>1445.375</v>
          </cell>
        </row>
        <row r="47">
          <cell r="E47">
            <v>90.218</v>
          </cell>
          <cell r="F47">
            <v>2573.338</v>
          </cell>
        </row>
        <row r="49">
          <cell r="F49">
            <v>35.069</v>
          </cell>
        </row>
        <row r="50">
          <cell r="E50">
            <v>67.194</v>
          </cell>
          <cell r="F50">
            <v>53.157</v>
          </cell>
        </row>
        <row r="52">
          <cell r="E52">
            <v>0</v>
          </cell>
          <cell r="F52">
            <v>29.973</v>
          </cell>
        </row>
        <row r="55">
          <cell r="F55">
            <v>5.756</v>
          </cell>
        </row>
        <row r="62">
          <cell r="E62">
            <v>101.911</v>
          </cell>
        </row>
        <row r="64">
          <cell r="E64">
            <v>0</v>
          </cell>
        </row>
        <row r="70">
          <cell r="C70">
            <v>0</v>
          </cell>
        </row>
        <row r="74">
          <cell r="C74">
            <v>774.642</v>
          </cell>
        </row>
        <row r="78">
          <cell r="C78">
            <v>181.165</v>
          </cell>
        </row>
        <row r="79">
          <cell r="C79">
            <v>0.324</v>
          </cell>
        </row>
        <row r="80">
          <cell r="C80">
            <v>176.203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6">
          <cell r="C86">
            <v>935.524</v>
          </cell>
        </row>
        <row r="87">
          <cell r="C87">
            <v>183.39599999999996</v>
          </cell>
        </row>
        <row r="94">
          <cell r="E94">
            <v>0</v>
          </cell>
          <cell r="F94">
            <v>17.573</v>
          </cell>
        </row>
        <row r="95">
          <cell r="F95">
            <v>17.573</v>
          </cell>
        </row>
        <row r="102">
          <cell r="E102">
            <v>34.209</v>
          </cell>
          <cell r="F102">
            <v>0</v>
          </cell>
        </row>
        <row r="104">
          <cell r="E104">
            <v>0</v>
          </cell>
          <cell r="F104">
            <v>0</v>
          </cell>
        </row>
        <row r="109">
          <cell r="F109">
            <v>13.548</v>
          </cell>
        </row>
        <row r="110">
          <cell r="E110">
            <v>0</v>
          </cell>
          <cell r="F110">
            <v>111.005</v>
          </cell>
        </row>
        <row r="114">
          <cell r="E114">
            <v>19.093</v>
          </cell>
          <cell r="F114">
            <v>283.003</v>
          </cell>
        </row>
        <row r="115">
          <cell r="E115">
            <v>19.093</v>
          </cell>
          <cell r="F115">
            <v>67.723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7">
          <cell r="E127">
            <v>576.175</v>
          </cell>
        </row>
        <row r="134">
          <cell r="C134">
            <v>0</v>
          </cell>
        </row>
        <row r="138">
          <cell r="E138">
            <v>214.82</v>
          </cell>
          <cell r="F138">
            <v>0</v>
          </cell>
        </row>
        <row r="139">
          <cell r="E139">
            <v>165.06</v>
          </cell>
        </row>
        <row r="141">
          <cell r="E141">
            <v>49.76</v>
          </cell>
        </row>
        <row r="144">
          <cell r="E144">
            <v>706.1569999999999</v>
          </cell>
          <cell r="F144">
            <v>935.406</v>
          </cell>
        </row>
      </sheetData>
      <sheetData sheetId="1">
        <row r="7">
          <cell r="C7">
            <v>9.247</v>
          </cell>
          <cell r="D7">
            <v>1.56</v>
          </cell>
          <cell r="E7">
            <v>9.024</v>
          </cell>
          <cell r="F7">
            <v>0.174</v>
          </cell>
        </row>
        <row r="8">
          <cell r="C8">
            <v>1364.57</v>
          </cell>
        </row>
        <row r="9">
          <cell r="C9">
            <v>3.323</v>
          </cell>
        </row>
        <row r="10">
          <cell r="C10">
            <v>22925.639</v>
          </cell>
          <cell r="D10">
            <v>1850.606</v>
          </cell>
          <cell r="E10">
            <v>15996.704</v>
          </cell>
          <cell r="F10">
            <v>11299.645</v>
          </cell>
        </row>
        <row r="11">
          <cell r="C11">
            <v>3111.534</v>
          </cell>
          <cell r="D11">
            <v>541.345</v>
          </cell>
          <cell r="E11">
            <v>4849.166</v>
          </cell>
          <cell r="F11">
            <v>106.823</v>
          </cell>
        </row>
        <row r="12">
          <cell r="C12">
            <v>5.924</v>
          </cell>
          <cell r="D12">
            <v>1.56</v>
          </cell>
          <cell r="E12">
            <v>9.024</v>
          </cell>
          <cell r="F12">
            <v>0.174</v>
          </cell>
        </row>
        <row r="14">
          <cell r="C14">
            <v>18.542</v>
          </cell>
          <cell r="D14">
            <v>0</v>
          </cell>
          <cell r="E14">
            <v>259.241</v>
          </cell>
          <cell r="F14">
            <v>5048.196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24.096</v>
          </cell>
          <cell r="D16">
            <v>1.62</v>
          </cell>
          <cell r="E16">
            <v>828.964</v>
          </cell>
          <cell r="F16">
            <v>11656.395</v>
          </cell>
        </row>
        <row r="18">
          <cell r="C18">
            <v>3537.976</v>
          </cell>
        </row>
        <row r="19">
          <cell r="C19">
            <v>9.705</v>
          </cell>
        </row>
        <row r="24">
          <cell r="C24">
            <v>1004.1099999999999</v>
          </cell>
          <cell r="E24">
            <v>2341.602</v>
          </cell>
          <cell r="F24">
            <v>3133.335</v>
          </cell>
        </row>
        <row r="26">
          <cell r="C26">
            <v>129.55</v>
          </cell>
          <cell r="D26">
            <v>0</v>
          </cell>
          <cell r="E26">
            <v>334.455</v>
          </cell>
          <cell r="F26">
            <v>1911.587</v>
          </cell>
        </row>
        <row r="27">
          <cell r="C27">
            <v>0</v>
          </cell>
          <cell r="E27">
            <v>80.66</v>
          </cell>
          <cell r="F27">
            <v>1299.714</v>
          </cell>
        </row>
        <row r="29">
          <cell r="C29">
            <v>129.55</v>
          </cell>
        </row>
        <row r="31">
          <cell r="C31">
            <v>1473.042</v>
          </cell>
        </row>
        <row r="32">
          <cell r="C32">
            <v>1.939</v>
          </cell>
          <cell r="D32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43">
          <cell r="E43">
            <v>2026.771</v>
          </cell>
          <cell r="F43">
            <v>1219.726</v>
          </cell>
        </row>
        <row r="47">
          <cell r="E47">
            <v>79.958</v>
          </cell>
          <cell r="F47">
            <v>2558.087</v>
          </cell>
        </row>
        <row r="49">
          <cell r="F49">
            <v>34.882</v>
          </cell>
        </row>
        <row r="50">
          <cell r="E50">
            <v>61.42</v>
          </cell>
          <cell r="F50">
            <v>47.702</v>
          </cell>
        </row>
        <row r="52">
          <cell r="E52">
            <v>0</v>
          </cell>
          <cell r="F52">
            <v>26.101000000000003</v>
          </cell>
        </row>
        <row r="55">
          <cell r="F55">
            <v>5.065</v>
          </cell>
        </row>
        <row r="62">
          <cell r="E62">
            <v>93.505</v>
          </cell>
          <cell r="F62">
            <v>0</v>
          </cell>
        </row>
        <row r="64">
          <cell r="E64">
            <v>0</v>
          </cell>
          <cell r="F64">
            <v>0</v>
          </cell>
        </row>
        <row r="70">
          <cell r="C70">
            <v>0</v>
          </cell>
        </row>
        <row r="74">
          <cell r="C74">
            <v>783.449</v>
          </cell>
        </row>
        <row r="78">
          <cell r="C78">
            <v>224.808</v>
          </cell>
        </row>
        <row r="79">
          <cell r="C79">
            <v>0.398</v>
          </cell>
        </row>
        <row r="80">
          <cell r="C80">
            <v>161.411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6">
          <cell r="C86">
            <v>1074.536</v>
          </cell>
        </row>
        <row r="87">
          <cell r="C87">
            <v>205.84800000000007</v>
          </cell>
        </row>
        <row r="94">
          <cell r="E94">
            <v>0</v>
          </cell>
          <cell r="F94">
            <v>16.109</v>
          </cell>
        </row>
        <row r="95">
          <cell r="F95">
            <v>16.109</v>
          </cell>
        </row>
        <row r="102">
          <cell r="E102">
            <v>31.622</v>
          </cell>
          <cell r="F102">
            <v>0</v>
          </cell>
        </row>
        <row r="104">
          <cell r="E104">
            <v>0</v>
          </cell>
          <cell r="F104">
            <v>0</v>
          </cell>
        </row>
        <row r="109">
          <cell r="F109">
            <v>17.465</v>
          </cell>
        </row>
        <row r="110">
          <cell r="E110">
            <v>0</v>
          </cell>
          <cell r="F110">
            <v>94.984</v>
          </cell>
        </row>
        <row r="114">
          <cell r="E114">
            <v>22.383</v>
          </cell>
          <cell r="F114">
            <v>241.926</v>
          </cell>
        </row>
        <row r="115">
          <cell r="E115">
            <v>22.383</v>
          </cell>
          <cell r="F115">
            <v>64.847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7">
          <cell r="E127">
            <v>540.327</v>
          </cell>
        </row>
        <row r="134">
          <cell r="C134">
            <v>0</v>
          </cell>
        </row>
        <row r="138">
          <cell r="E138">
            <v>199.60000000000002</v>
          </cell>
          <cell r="F138">
            <v>0</v>
          </cell>
        </row>
        <row r="139">
          <cell r="E139">
            <v>127.68</v>
          </cell>
        </row>
        <row r="141">
          <cell r="E141">
            <v>71.92</v>
          </cell>
        </row>
        <row r="144">
          <cell r="E144">
            <v>829.924</v>
          </cell>
          <cell r="F144">
            <v>832.162</v>
          </cell>
        </row>
      </sheetData>
      <sheetData sheetId="2">
        <row r="7">
          <cell r="C7">
            <v>8.854</v>
          </cell>
          <cell r="D7">
            <v>1.54</v>
          </cell>
          <cell r="E7">
            <v>8.866</v>
          </cell>
          <cell r="F7">
            <v>0.172</v>
          </cell>
        </row>
        <row r="8">
          <cell r="C8">
            <v>1266.075</v>
          </cell>
        </row>
        <row r="9">
          <cell r="C9">
            <v>2.988</v>
          </cell>
        </row>
        <row r="10">
          <cell r="C10">
            <v>21908.907</v>
          </cell>
          <cell r="D10">
            <v>1821.69</v>
          </cell>
          <cell r="E10">
            <v>15325.406</v>
          </cell>
          <cell r="F10">
            <v>10108.294</v>
          </cell>
        </row>
        <row r="11">
          <cell r="C11">
            <v>3418.064</v>
          </cell>
          <cell r="D11">
            <v>616.822</v>
          </cell>
          <cell r="E11">
            <v>4462.244</v>
          </cell>
          <cell r="F11">
            <v>116.454</v>
          </cell>
        </row>
        <row r="12">
          <cell r="C12">
            <v>5.866</v>
          </cell>
          <cell r="D12">
            <v>1.54</v>
          </cell>
          <cell r="E12">
            <v>8.866</v>
          </cell>
          <cell r="F12">
            <v>0.172</v>
          </cell>
        </row>
        <row r="14">
          <cell r="C14">
            <v>43.399</v>
          </cell>
          <cell r="D14">
            <v>0</v>
          </cell>
          <cell r="E14">
            <v>224.118</v>
          </cell>
          <cell r="F14">
            <v>4579.623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21.081</v>
          </cell>
          <cell r="D16">
            <v>1.6</v>
          </cell>
          <cell r="E16">
            <v>727.735</v>
          </cell>
          <cell r="F16">
            <v>10993.931</v>
          </cell>
        </row>
        <row r="18">
          <cell r="C18">
            <v>3762.288</v>
          </cell>
        </row>
        <row r="19">
          <cell r="C19">
            <v>10.268</v>
          </cell>
        </row>
        <row r="24">
          <cell r="C24">
            <v>933.12</v>
          </cell>
          <cell r="E24">
            <v>2378.245</v>
          </cell>
          <cell r="F24">
            <v>2973.8450000000003</v>
          </cell>
        </row>
        <row r="26">
          <cell r="C26">
            <v>128.292</v>
          </cell>
          <cell r="D26">
            <v>0</v>
          </cell>
          <cell r="E26">
            <v>326.846</v>
          </cell>
          <cell r="F26">
            <v>1817.887</v>
          </cell>
        </row>
        <row r="27">
          <cell r="E27">
            <v>79.604</v>
          </cell>
          <cell r="F27">
            <v>1218.004</v>
          </cell>
        </row>
        <row r="29">
          <cell r="C29">
            <v>128.292</v>
          </cell>
        </row>
        <row r="31">
          <cell r="C31">
            <v>1471.187</v>
          </cell>
        </row>
        <row r="32">
          <cell r="C32">
            <v>3.013</v>
          </cell>
          <cell r="D32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43">
          <cell r="E43">
            <v>2133.142</v>
          </cell>
          <cell r="F43">
            <v>1234.753</v>
          </cell>
        </row>
        <row r="47">
          <cell r="E47">
            <v>70.725</v>
          </cell>
          <cell r="F47">
            <v>2240.432</v>
          </cell>
        </row>
        <row r="49">
          <cell r="F49">
            <v>31.6</v>
          </cell>
        </row>
        <row r="50">
          <cell r="E50">
            <v>53.463</v>
          </cell>
          <cell r="F50">
            <v>57.72</v>
          </cell>
        </row>
        <row r="52">
          <cell r="E52">
            <v>0</v>
          </cell>
          <cell r="F52">
            <v>27.223</v>
          </cell>
        </row>
        <row r="55">
          <cell r="F55">
            <v>5.351</v>
          </cell>
        </row>
        <row r="62">
          <cell r="E62">
            <v>83.876</v>
          </cell>
        </row>
        <row r="64">
          <cell r="E64">
            <v>0</v>
          </cell>
          <cell r="F64">
            <v>0</v>
          </cell>
        </row>
        <row r="70">
          <cell r="C70">
            <v>0</v>
          </cell>
        </row>
        <row r="74">
          <cell r="C74">
            <v>811.439</v>
          </cell>
        </row>
        <row r="78">
          <cell r="C78">
            <v>261.592</v>
          </cell>
        </row>
        <row r="79">
          <cell r="C79">
            <v>0.419</v>
          </cell>
        </row>
        <row r="80">
          <cell r="C80">
            <v>161.227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6">
          <cell r="C86">
            <v>1157.484</v>
          </cell>
        </row>
        <row r="87">
          <cell r="C87">
            <v>208.37999999999988</v>
          </cell>
        </row>
        <row r="94">
          <cell r="E94">
            <v>0</v>
          </cell>
          <cell r="F94">
            <v>13.075</v>
          </cell>
        </row>
        <row r="95">
          <cell r="F95">
            <v>13.075</v>
          </cell>
        </row>
        <row r="102">
          <cell r="E102">
            <v>27.836</v>
          </cell>
          <cell r="F102">
            <v>0</v>
          </cell>
        </row>
        <row r="104">
          <cell r="E104">
            <v>0</v>
          </cell>
          <cell r="F104">
            <v>0</v>
          </cell>
        </row>
        <row r="109">
          <cell r="F109">
            <v>17.522</v>
          </cell>
        </row>
        <row r="110">
          <cell r="E110">
            <v>0</v>
          </cell>
          <cell r="F110">
            <v>94.672</v>
          </cell>
        </row>
        <row r="114">
          <cell r="E114">
            <v>13.452</v>
          </cell>
          <cell r="F114">
            <v>205.31199999999998</v>
          </cell>
        </row>
        <row r="115">
          <cell r="E115">
            <v>13.452</v>
          </cell>
          <cell r="F115">
            <v>49.523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7">
          <cell r="E127">
            <v>529.621</v>
          </cell>
        </row>
        <row r="134">
          <cell r="C134">
            <v>0</v>
          </cell>
        </row>
        <row r="138">
          <cell r="E138">
            <v>163.10399999999998</v>
          </cell>
          <cell r="F138">
            <v>0</v>
          </cell>
        </row>
        <row r="139">
          <cell r="E139">
            <v>94.884</v>
          </cell>
        </row>
        <row r="141">
          <cell r="E141">
            <v>68.22</v>
          </cell>
        </row>
        <row r="144">
          <cell r="E144">
            <v>672.111</v>
          </cell>
          <cell r="F144">
            <v>909.718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60"/>
  <sheetViews>
    <sheetView zoomScale="60" zoomScaleNormal="6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F2"/>
    </sheetView>
  </sheetViews>
  <sheetFormatPr defaultColWidth="9.00390625" defaultRowHeight="12.75"/>
  <cols>
    <col min="1" max="1" width="67.875" style="8" customWidth="1"/>
    <col min="2" max="6" width="25.25390625" style="8" customWidth="1"/>
    <col min="7" max="8" width="20.875" style="103" customWidth="1"/>
    <col min="9" max="47" width="9.125" style="8" customWidth="1"/>
  </cols>
  <sheetData>
    <row r="1" spans="1:47" s="1" customFormat="1" ht="64.5" customHeight="1">
      <c r="A1" s="202" t="s">
        <v>82</v>
      </c>
      <c r="B1" s="202"/>
      <c r="C1" s="202"/>
      <c r="D1" s="202"/>
      <c r="E1" s="202"/>
      <c r="F1" s="202"/>
      <c r="G1" s="103"/>
      <c r="H1" s="103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</row>
    <row r="2" spans="1:6" ht="23.25">
      <c r="A2" s="203" t="s">
        <v>83</v>
      </c>
      <c r="B2" s="203"/>
      <c r="C2" s="203"/>
      <c r="D2" s="204"/>
      <c r="E2" s="204"/>
      <c r="F2" s="204"/>
    </row>
    <row r="3" spans="2:6" ht="24" thickBot="1">
      <c r="B3" s="30"/>
      <c r="C3" s="30"/>
      <c r="D3" s="30"/>
      <c r="E3" s="30"/>
      <c r="F3" s="30"/>
    </row>
    <row r="4" spans="1:47" s="4" customFormat="1" ht="29.25" customHeight="1" thickBot="1">
      <c r="A4" s="109" t="s">
        <v>19</v>
      </c>
      <c r="B4" s="110"/>
      <c r="C4" s="111" t="s">
        <v>0</v>
      </c>
      <c r="D4" s="111" t="s">
        <v>1</v>
      </c>
      <c r="E4" s="111" t="s">
        <v>2</v>
      </c>
      <c r="F4" s="112" t="s">
        <v>3</v>
      </c>
      <c r="G4" s="91"/>
      <c r="H4" s="91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47" s="27" customFormat="1" ht="44.25" customHeight="1" thickBot="1">
      <c r="A5" s="67" t="s">
        <v>37</v>
      </c>
      <c r="B5" s="68">
        <f aca="true" t="shared" si="0" ref="B5:B68">C5+D5+E5+F5</f>
        <v>83061.636</v>
      </c>
      <c r="C5" s="172">
        <f>C7+C9+C10+C12</f>
        <v>27559.784</v>
      </c>
      <c r="D5" s="172">
        <f>D7+D9+D10+D12</f>
        <v>2524.826</v>
      </c>
      <c r="E5" s="172">
        <f>E7+E9+E10+E12</f>
        <v>23621.094</v>
      </c>
      <c r="F5" s="173">
        <f>F7+F9+F10+F12</f>
        <v>29355.932</v>
      </c>
      <c r="G5" s="91"/>
      <c r="H5" s="91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</row>
    <row r="6" spans="1:47" s="6" customFormat="1" ht="40.5" customHeight="1">
      <c r="A6" s="67" t="s">
        <v>44</v>
      </c>
      <c r="B6" s="9">
        <f t="shared" si="0"/>
        <v>19.244999999999997</v>
      </c>
      <c r="C6" s="23">
        <f>C8+C11</f>
        <v>8.609</v>
      </c>
      <c r="D6" s="23">
        <f>D8+D11</f>
        <v>1.394</v>
      </c>
      <c r="E6" s="23">
        <f>E8+E11</f>
        <v>9.074</v>
      </c>
      <c r="F6" s="24">
        <f>F8+F11</f>
        <v>0.168</v>
      </c>
      <c r="G6" s="91"/>
      <c r="H6" s="91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s="6" customFormat="1" ht="24.75" customHeight="1">
      <c r="A7" s="113" t="s">
        <v>39</v>
      </c>
      <c r="B7" s="9">
        <f t="shared" si="0"/>
        <v>1354.845</v>
      </c>
      <c r="C7" s="23">
        <v>1354.845</v>
      </c>
      <c r="D7" s="23"/>
      <c r="E7" s="23"/>
      <c r="F7" s="24"/>
      <c r="G7" s="91"/>
      <c r="H7" s="91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</row>
    <row r="8" spans="1:47" s="6" customFormat="1" ht="24.75" customHeight="1">
      <c r="A8" s="113" t="s">
        <v>40</v>
      </c>
      <c r="B8" s="9">
        <f t="shared" si="0"/>
        <v>3.306</v>
      </c>
      <c r="C8" s="23">
        <v>3.306</v>
      </c>
      <c r="D8" s="23"/>
      <c r="E8" s="23"/>
      <c r="F8" s="24"/>
      <c r="G8" s="91"/>
      <c r="H8" s="91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8" s="7" customFormat="1" ht="36.75" customHeight="1">
      <c r="A9" s="50" t="s">
        <v>41</v>
      </c>
      <c r="B9" s="9">
        <f t="shared" si="0"/>
        <v>53897.42</v>
      </c>
      <c r="C9" s="11">
        <f>23260.536</f>
        <v>23260.536</v>
      </c>
      <c r="D9" s="11">
        <f>2523.196-D7-D10</f>
        <v>2059.471</v>
      </c>
      <c r="E9" s="11">
        <f>22457.104-E7-E10</f>
        <v>17043.391</v>
      </c>
      <c r="F9" s="11">
        <f>11648.875-F7-F10</f>
        <v>11534.022</v>
      </c>
      <c r="G9" s="91"/>
      <c r="H9" s="91"/>
    </row>
    <row r="10" spans="1:47" s="51" customFormat="1" ht="36.75" customHeight="1">
      <c r="A10" s="50" t="s">
        <v>42</v>
      </c>
      <c r="B10" s="114">
        <f t="shared" si="0"/>
        <v>8891.553</v>
      </c>
      <c r="C10" s="115">
        <v>2899.262</v>
      </c>
      <c r="D10" s="116">
        <v>463.725</v>
      </c>
      <c r="E10" s="116">
        <v>5413.713</v>
      </c>
      <c r="F10" s="117">
        <v>114.853</v>
      </c>
      <c r="G10" s="100"/>
      <c r="H10" s="100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</row>
    <row r="11" spans="1:47" s="51" customFormat="1" ht="37.5" customHeight="1">
      <c r="A11" s="50" t="s">
        <v>43</v>
      </c>
      <c r="B11" s="114">
        <f t="shared" si="0"/>
        <v>15.939</v>
      </c>
      <c r="C11" s="115">
        <v>5.303</v>
      </c>
      <c r="D11" s="116">
        <v>1.394</v>
      </c>
      <c r="E11" s="116">
        <v>9.074</v>
      </c>
      <c r="F11" s="117">
        <v>0.168</v>
      </c>
      <c r="G11" s="100"/>
      <c r="H11" s="100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</row>
    <row r="12" spans="1:47" s="20" customFormat="1" ht="20.25" customHeight="1">
      <c r="A12" s="39" t="s">
        <v>14</v>
      </c>
      <c r="B12" s="9">
        <f t="shared" si="0"/>
        <v>18917.818</v>
      </c>
      <c r="C12" s="23">
        <f>C13+C14+C15</f>
        <v>45.141000000000005</v>
      </c>
      <c r="D12" s="23">
        <f>D13+D14+D15</f>
        <v>1.63</v>
      </c>
      <c r="E12" s="23">
        <f>E13+E14+E15</f>
        <v>1163.99</v>
      </c>
      <c r="F12" s="24">
        <f>F13+F14+F15</f>
        <v>17707.057</v>
      </c>
      <c r="G12" s="91"/>
      <c r="H12" s="91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8" s="7" customFormat="1" ht="21.75" customHeight="1">
      <c r="A13" s="39" t="s">
        <v>15</v>
      </c>
      <c r="B13" s="9">
        <f t="shared" si="0"/>
        <v>5561.862999999999</v>
      </c>
      <c r="C13" s="14">
        <v>20.103</v>
      </c>
      <c r="D13" s="14"/>
      <c r="E13" s="14">
        <v>268.886</v>
      </c>
      <c r="F13" s="15">
        <v>5272.874</v>
      </c>
      <c r="G13" s="91"/>
      <c r="H13" s="91"/>
    </row>
    <row r="14" spans="1:8" s="7" customFormat="1" ht="21.75" customHeight="1">
      <c r="A14" s="47" t="s">
        <v>57</v>
      </c>
      <c r="B14" s="9">
        <f t="shared" si="0"/>
        <v>0</v>
      </c>
      <c r="C14" s="14"/>
      <c r="D14" s="14"/>
      <c r="E14" s="14"/>
      <c r="F14" s="15"/>
      <c r="G14" s="91"/>
      <c r="H14" s="91"/>
    </row>
    <row r="15" spans="1:8" s="7" customFormat="1" ht="24.75" customHeight="1">
      <c r="A15" s="39" t="s">
        <v>16</v>
      </c>
      <c r="B15" s="9">
        <f t="shared" si="0"/>
        <v>13355.955000000002</v>
      </c>
      <c r="C15" s="14">
        <v>25.038</v>
      </c>
      <c r="D15" s="14">
        <v>1.63</v>
      </c>
      <c r="E15" s="14">
        <v>895.104</v>
      </c>
      <c r="F15" s="15">
        <v>12434.183</v>
      </c>
      <c r="G15" s="91"/>
      <c r="H15" s="91"/>
    </row>
    <row r="16" spans="1:47" s="77" customFormat="1" ht="51" customHeight="1">
      <c r="A16" s="118" t="s">
        <v>66</v>
      </c>
      <c r="B16" s="11">
        <f t="shared" si="0"/>
        <v>3259.033</v>
      </c>
      <c r="C16" s="23">
        <f>C17+C19</f>
        <v>3259.033</v>
      </c>
      <c r="D16" s="23">
        <f>D17+D19</f>
        <v>0</v>
      </c>
      <c r="E16" s="23">
        <f>E17+E19</f>
        <v>0</v>
      </c>
      <c r="F16" s="24">
        <f>F17+F19</f>
        <v>0</v>
      </c>
      <c r="G16" s="91"/>
      <c r="H16" s="91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 s="2" customFormat="1" ht="24.75" customHeight="1">
      <c r="A17" s="39" t="s">
        <v>17</v>
      </c>
      <c r="B17" s="78">
        <f t="shared" si="0"/>
        <v>3259.033</v>
      </c>
      <c r="C17" s="79">
        <v>3259.033</v>
      </c>
      <c r="D17" s="59"/>
      <c r="E17" s="59"/>
      <c r="F17" s="74"/>
      <c r="G17" s="91"/>
      <c r="H17" s="91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s="51" customFormat="1" ht="26.25" customHeight="1">
      <c r="A18" s="50" t="s">
        <v>67</v>
      </c>
      <c r="B18" s="119">
        <f t="shared" si="0"/>
        <v>8.98</v>
      </c>
      <c r="C18" s="79">
        <v>8.98</v>
      </c>
      <c r="D18" s="120"/>
      <c r="E18" s="120"/>
      <c r="F18" s="121"/>
      <c r="G18" s="100"/>
      <c r="H18" s="100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</row>
    <row r="19" spans="1:47" s="2" customFormat="1" ht="24.75" customHeight="1">
      <c r="A19" s="39" t="s">
        <v>14</v>
      </c>
      <c r="B19" s="11">
        <f t="shared" si="0"/>
        <v>0</v>
      </c>
      <c r="C19" s="23">
        <f>C20+C21</f>
        <v>0</v>
      </c>
      <c r="D19" s="23">
        <f>D20+D21</f>
        <v>0</v>
      </c>
      <c r="E19" s="23">
        <f>E20+E21</f>
        <v>0</v>
      </c>
      <c r="F19" s="24">
        <f>F20+F21</f>
        <v>0</v>
      </c>
      <c r="G19" s="91"/>
      <c r="H19" s="91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s="2" customFormat="1" ht="24.75" customHeight="1">
      <c r="A20" s="39" t="s">
        <v>15</v>
      </c>
      <c r="B20" s="11">
        <f t="shared" si="0"/>
        <v>0</v>
      </c>
      <c r="C20" s="59"/>
      <c r="D20" s="59"/>
      <c r="E20" s="59"/>
      <c r="F20" s="74"/>
      <c r="G20" s="91"/>
      <c r="H20" s="91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 s="2" customFormat="1" ht="24.75" customHeight="1">
      <c r="A21" s="39" t="s">
        <v>16</v>
      </c>
      <c r="B21" s="54">
        <f t="shared" si="0"/>
        <v>0</v>
      </c>
      <c r="C21" s="59"/>
      <c r="D21" s="59"/>
      <c r="E21" s="59"/>
      <c r="F21" s="74"/>
      <c r="G21" s="91"/>
      <c r="H21" s="91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 s="2" customFormat="1" ht="47.25" customHeight="1">
      <c r="A22" s="118" t="s">
        <v>36</v>
      </c>
      <c r="B22" s="9">
        <f t="shared" si="0"/>
        <v>7169.82</v>
      </c>
      <c r="C22" s="23">
        <f>C23+C24</f>
        <v>1121.495</v>
      </c>
      <c r="D22" s="23"/>
      <c r="E22" s="23">
        <f>E23+E24</f>
        <v>2582.903</v>
      </c>
      <c r="F22" s="24">
        <f>F23+F24</f>
        <v>3465.422</v>
      </c>
      <c r="G22" s="91"/>
      <c r="H22" s="91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8" s="7" customFormat="1" ht="21.75" customHeight="1">
      <c r="A23" s="39" t="s">
        <v>17</v>
      </c>
      <c r="B23" s="9">
        <f t="shared" si="0"/>
        <v>4494.764</v>
      </c>
      <c r="C23" s="11">
        <v>960.235</v>
      </c>
      <c r="D23" s="11"/>
      <c r="E23" s="11">
        <v>2209.261</v>
      </c>
      <c r="F23" s="12">
        <v>1325.268</v>
      </c>
      <c r="G23" s="91"/>
      <c r="H23" s="91"/>
    </row>
    <row r="24" spans="1:47" s="20" customFormat="1" ht="19.5" customHeight="1">
      <c r="A24" s="39" t="s">
        <v>14</v>
      </c>
      <c r="B24" s="9">
        <f t="shared" si="0"/>
        <v>2675.056</v>
      </c>
      <c r="C24" s="23">
        <f>C25+C26</f>
        <v>161.26</v>
      </c>
      <c r="D24" s="11"/>
      <c r="E24" s="23">
        <f>E25+E26</f>
        <v>373.642</v>
      </c>
      <c r="F24" s="24">
        <f>F25+F26</f>
        <v>2140.154</v>
      </c>
      <c r="G24" s="91"/>
      <c r="H24" s="91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8" s="7" customFormat="1" ht="19.5" customHeight="1">
      <c r="A25" s="39" t="s">
        <v>15</v>
      </c>
      <c r="B25" s="9">
        <f t="shared" si="0"/>
        <v>1532.8429999999998</v>
      </c>
      <c r="C25" s="14"/>
      <c r="D25" s="14"/>
      <c r="E25" s="14">
        <v>86.599</v>
      </c>
      <c r="F25" s="15">
        <v>1446.244</v>
      </c>
      <c r="G25" s="91"/>
      <c r="H25" s="91"/>
    </row>
    <row r="26" spans="1:8" s="7" customFormat="1" ht="19.5" customHeight="1">
      <c r="A26" s="39" t="s">
        <v>16</v>
      </c>
      <c r="B26" s="9">
        <f t="shared" si="0"/>
        <v>1142.213</v>
      </c>
      <c r="C26" s="14">
        <v>161.26</v>
      </c>
      <c r="D26" s="14"/>
      <c r="E26" s="14">
        <v>287.043</v>
      </c>
      <c r="F26" s="15">
        <v>693.91</v>
      </c>
      <c r="G26" s="91"/>
      <c r="H26" s="91"/>
    </row>
    <row r="27" spans="1:47" s="2" customFormat="1" ht="35.25" customHeight="1">
      <c r="A27" s="118" t="s">
        <v>6</v>
      </c>
      <c r="B27" s="9">
        <f t="shared" si="0"/>
        <v>1504.979</v>
      </c>
      <c r="C27" s="23">
        <f>C28+C29</f>
        <v>1504.979</v>
      </c>
      <c r="D27" s="11"/>
      <c r="E27" s="11"/>
      <c r="F27" s="12"/>
      <c r="G27" s="91"/>
      <c r="H27" s="91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8" s="7" customFormat="1" ht="19.5" customHeight="1">
      <c r="A28" s="39" t="s">
        <v>17</v>
      </c>
      <c r="B28" s="9">
        <f t="shared" si="0"/>
        <v>1501.702</v>
      </c>
      <c r="C28" s="11">
        <v>1501.702</v>
      </c>
      <c r="D28" s="11"/>
      <c r="E28" s="23"/>
      <c r="F28" s="24"/>
      <c r="G28" s="91"/>
      <c r="H28" s="91"/>
    </row>
    <row r="29" spans="1:47" s="20" customFormat="1" ht="18" customHeight="1">
      <c r="A29" s="39" t="s">
        <v>14</v>
      </c>
      <c r="B29" s="9">
        <f t="shared" si="0"/>
        <v>3.277</v>
      </c>
      <c r="C29" s="11">
        <f>C30+C31</f>
        <v>3.277</v>
      </c>
      <c r="D29" s="11"/>
      <c r="E29" s="23"/>
      <c r="F29" s="24"/>
      <c r="G29" s="91"/>
      <c r="H29" s="91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8" s="7" customFormat="1" ht="19.5" customHeight="1">
      <c r="A30" s="39" t="s">
        <v>15</v>
      </c>
      <c r="B30" s="9">
        <f t="shared" si="0"/>
        <v>3.277</v>
      </c>
      <c r="C30" s="14">
        <v>3.277</v>
      </c>
      <c r="D30" s="14"/>
      <c r="E30" s="14"/>
      <c r="F30" s="15"/>
      <c r="G30" s="91"/>
      <c r="H30" s="91"/>
    </row>
    <row r="31" spans="1:8" s="7" customFormat="1" ht="19.5" customHeight="1">
      <c r="A31" s="39" t="s">
        <v>16</v>
      </c>
      <c r="B31" s="9">
        <f t="shared" si="0"/>
        <v>0</v>
      </c>
      <c r="C31" s="14"/>
      <c r="D31" s="14"/>
      <c r="E31" s="14"/>
      <c r="F31" s="15"/>
      <c r="G31" s="91"/>
      <c r="H31" s="91"/>
    </row>
    <row r="32" spans="1:8" s="7" customFormat="1" ht="42.75" customHeight="1">
      <c r="A32" s="118" t="s">
        <v>72</v>
      </c>
      <c r="B32" s="9">
        <f t="shared" si="0"/>
        <v>0</v>
      </c>
      <c r="C32" s="23">
        <f>C33+C34</f>
        <v>0</v>
      </c>
      <c r="D32" s="23">
        <f>D33+D34</f>
        <v>0</v>
      </c>
      <c r="E32" s="23">
        <f>E33+E34</f>
        <v>0</v>
      </c>
      <c r="F32" s="24">
        <f>F33+F34</f>
        <v>0</v>
      </c>
      <c r="G32" s="91"/>
      <c r="H32" s="91"/>
    </row>
    <row r="33" spans="1:8" s="7" customFormat="1" ht="21.75" customHeight="1">
      <c r="A33" s="39" t="s">
        <v>17</v>
      </c>
      <c r="B33" s="9">
        <f t="shared" si="0"/>
        <v>0</v>
      </c>
      <c r="C33" s="11"/>
      <c r="D33" s="11"/>
      <c r="E33" s="11"/>
      <c r="F33" s="12"/>
      <c r="G33" s="91"/>
      <c r="H33" s="91"/>
    </row>
    <row r="34" spans="1:8" s="7" customFormat="1" ht="21" customHeight="1">
      <c r="A34" s="39" t="s">
        <v>14</v>
      </c>
      <c r="B34" s="9">
        <f t="shared" si="0"/>
        <v>0</v>
      </c>
      <c r="C34" s="11"/>
      <c r="D34" s="11"/>
      <c r="E34" s="23">
        <f>E35+E36</f>
        <v>0</v>
      </c>
      <c r="F34" s="24">
        <f>F35+F36</f>
        <v>0</v>
      </c>
      <c r="G34" s="91"/>
      <c r="H34" s="91"/>
    </row>
    <row r="35" spans="1:8" s="7" customFormat="1" ht="21.75" customHeight="1">
      <c r="A35" s="39" t="s">
        <v>15</v>
      </c>
      <c r="B35" s="9">
        <f t="shared" si="0"/>
        <v>0</v>
      </c>
      <c r="C35" s="14"/>
      <c r="D35" s="14"/>
      <c r="E35" s="14"/>
      <c r="F35" s="15"/>
      <c r="G35" s="91"/>
      <c r="H35" s="91"/>
    </row>
    <row r="36" spans="1:8" s="7" customFormat="1" ht="21" customHeight="1">
      <c r="A36" s="39" t="s">
        <v>16</v>
      </c>
      <c r="B36" s="9">
        <f t="shared" si="0"/>
        <v>0</v>
      </c>
      <c r="C36" s="14"/>
      <c r="D36" s="14"/>
      <c r="E36" s="14"/>
      <c r="F36" s="15"/>
      <c r="G36" s="91"/>
      <c r="H36" s="91"/>
    </row>
    <row r="37" spans="1:47" s="2" customFormat="1" ht="39" customHeight="1">
      <c r="A37" s="118" t="s">
        <v>73</v>
      </c>
      <c r="B37" s="9">
        <f t="shared" si="0"/>
        <v>13368.432999999999</v>
      </c>
      <c r="C37" s="23">
        <f>C38+C39+C41</f>
        <v>6799.005</v>
      </c>
      <c r="D37" s="23"/>
      <c r="E37" s="23">
        <f>E38+E41</f>
        <v>2407.055</v>
      </c>
      <c r="F37" s="24">
        <f>F38+F41</f>
        <v>4162.373</v>
      </c>
      <c r="G37" s="91"/>
      <c r="H37" s="91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</row>
    <row r="38" spans="1:8" s="7" customFormat="1" ht="39.75" customHeight="1">
      <c r="A38" s="50" t="s">
        <v>38</v>
      </c>
      <c r="B38" s="9">
        <f t="shared" si="0"/>
        <v>5225.573</v>
      </c>
      <c r="C38" s="11">
        <f>6799.005-C39</f>
        <v>1463.3609999999999</v>
      </c>
      <c r="D38" s="11"/>
      <c r="E38" s="23">
        <v>2316.837</v>
      </c>
      <c r="F38" s="24">
        <v>1445.375</v>
      </c>
      <c r="G38" s="91"/>
      <c r="H38" s="91"/>
    </row>
    <row r="39" spans="1:47" s="46" customFormat="1" ht="44.25" customHeight="1">
      <c r="A39" s="122" t="s">
        <v>54</v>
      </c>
      <c r="B39" s="9">
        <f t="shared" si="0"/>
        <v>5335.644</v>
      </c>
      <c r="C39" s="11">
        <v>5335.644</v>
      </c>
      <c r="D39" s="11"/>
      <c r="E39" s="11"/>
      <c r="F39" s="12"/>
      <c r="G39" s="100"/>
      <c r="H39" s="100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</row>
    <row r="40" spans="1:47" s="46" customFormat="1" ht="30.75" customHeight="1">
      <c r="A40" s="52" t="s">
        <v>43</v>
      </c>
      <c r="B40" s="123">
        <f t="shared" si="0"/>
        <v>7.135</v>
      </c>
      <c r="C40" s="124">
        <v>7.135</v>
      </c>
      <c r="D40" s="116"/>
      <c r="E40" s="116"/>
      <c r="F40" s="60"/>
      <c r="G40" s="100"/>
      <c r="H40" s="100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</row>
    <row r="41" spans="1:47" s="20" customFormat="1" ht="20.25" customHeight="1">
      <c r="A41" s="39" t="s">
        <v>14</v>
      </c>
      <c r="B41" s="9">
        <f t="shared" si="0"/>
        <v>2807.216</v>
      </c>
      <c r="C41" s="11"/>
      <c r="D41" s="11"/>
      <c r="E41" s="23">
        <f>E42+E44</f>
        <v>90.218</v>
      </c>
      <c r="F41" s="24">
        <f>F42+F43+F44</f>
        <v>2716.998</v>
      </c>
      <c r="G41" s="91"/>
      <c r="H41" s="91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</row>
    <row r="42" spans="1:8" s="7" customFormat="1" ht="20.25" customHeight="1">
      <c r="A42" s="39" t="s">
        <v>15</v>
      </c>
      <c r="B42" s="9">
        <f t="shared" si="0"/>
        <v>2663.556</v>
      </c>
      <c r="C42" s="14"/>
      <c r="D42" s="14"/>
      <c r="E42" s="14">
        <v>90.218</v>
      </c>
      <c r="F42" s="15">
        <v>2573.338</v>
      </c>
      <c r="G42" s="91"/>
      <c r="H42" s="91"/>
    </row>
    <row r="43" spans="1:8" s="7" customFormat="1" ht="20.25" customHeight="1">
      <c r="A43" s="47" t="s">
        <v>57</v>
      </c>
      <c r="B43" s="9">
        <f t="shared" si="0"/>
        <v>108.591</v>
      </c>
      <c r="C43" s="14"/>
      <c r="D43" s="14"/>
      <c r="E43" s="14"/>
      <c r="F43" s="15">
        <v>108.591</v>
      </c>
      <c r="G43" s="91"/>
      <c r="H43" s="91"/>
    </row>
    <row r="44" spans="1:8" s="7" customFormat="1" ht="20.25" customHeight="1">
      <c r="A44" s="39" t="s">
        <v>16</v>
      </c>
      <c r="B44" s="9">
        <f t="shared" si="0"/>
        <v>35.069</v>
      </c>
      <c r="C44" s="14"/>
      <c r="D44" s="14"/>
      <c r="E44" s="14"/>
      <c r="F44" s="15">
        <v>35.069</v>
      </c>
      <c r="G44" s="91"/>
      <c r="H44" s="91"/>
    </row>
    <row r="45" spans="1:47" s="2" customFormat="1" ht="39.75" customHeight="1">
      <c r="A45" s="118" t="s">
        <v>35</v>
      </c>
      <c r="B45" s="9">
        <f t="shared" si="0"/>
        <v>120.351</v>
      </c>
      <c r="C45" s="23"/>
      <c r="D45" s="23"/>
      <c r="E45" s="23">
        <f>E46+E47</f>
        <v>67.194</v>
      </c>
      <c r="F45" s="24">
        <f>F46+F47</f>
        <v>53.157</v>
      </c>
      <c r="G45" s="91"/>
      <c r="H45" s="91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</row>
    <row r="46" spans="1:8" s="7" customFormat="1" ht="22.5" customHeight="1">
      <c r="A46" s="39" t="s">
        <v>17</v>
      </c>
      <c r="B46" s="9">
        <f t="shared" si="0"/>
        <v>90.378</v>
      </c>
      <c r="C46" s="11"/>
      <c r="D46" s="11"/>
      <c r="E46" s="23">
        <v>67.194</v>
      </c>
      <c r="F46" s="24">
        <v>23.184</v>
      </c>
      <c r="G46" s="91"/>
      <c r="H46" s="91"/>
    </row>
    <row r="47" spans="1:47" s="20" customFormat="1" ht="24.75" customHeight="1">
      <c r="A47" s="39" t="s">
        <v>14</v>
      </c>
      <c r="B47" s="9">
        <f t="shared" si="0"/>
        <v>29.973</v>
      </c>
      <c r="C47" s="11"/>
      <c r="D47" s="11"/>
      <c r="E47" s="23">
        <f>E48+E49</f>
        <v>0</v>
      </c>
      <c r="F47" s="24">
        <f>F48+F49</f>
        <v>29.973</v>
      </c>
      <c r="G47" s="91"/>
      <c r="H47" s="91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</row>
    <row r="48" spans="1:8" s="7" customFormat="1" ht="18" customHeight="1">
      <c r="A48" s="39" t="s">
        <v>15</v>
      </c>
      <c r="B48" s="9">
        <f t="shared" si="0"/>
        <v>24.217</v>
      </c>
      <c r="C48" s="14"/>
      <c r="D48" s="14"/>
      <c r="E48" s="14"/>
      <c r="F48" s="15">
        <v>24.217</v>
      </c>
      <c r="G48" s="91"/>
      <c r="H48" s="91"/>
    </row>
    <row r="49" spans="1:8" s="7" customFormat="1" ht="18" customHeight="1">
      <c r="A49" s="39" t="s">
        <v>16</v>
      </c>
      <c r="B49" s="9">
        <f t="shared" si="0"/>
        <v>5.756</v>
      </c>
      <c r="C49" s="14"/>
      <c r="D49" s="14"/>
      <c r="E49" s="14"/>
      <c r="F49" s="15">
        <v>5.756</v>
      </c>
      <c r="G49" s="91"/>
      <c r="H49" s="91"/>
    </row>
    <row r="50" spans="1:8" s="44" customFormat="1" ht="40.5" customHeight="1">
      <c r="A50" s="125" t="s">
        <v>74</v>
      </c>
      <c r="B50" s="9">
        <f t="shared" si="0"/>
        <v>13.555</v>
      </c>
      <c r="C50" s="23">
        <f>C51+C52</f>
        <v>0</v>
      </c>
      <c r="D50" s="23"/>
      <c r="E50" s="23">
        <f>E51+E52</f>
        <v>0</v>
      </c>
      <c r="F50" s="24">
        <f>F51+F52</f>
        <v>13.555</v>
      </c>
      <c r="G50" s="91"/>
      <c r="H50" s="91"/>
    </row>
    <row r="51" spans="1:8" s="44" customFormat="1" ht="23.25" customHeight="1">
      <c r="A51" s="39" t="s">
        <v>17</v>
      </c>
      <c r="B51" s="9">
        <f t="shared" si="0"/>
        <v>13.555</v>
      </c>
      <c r="C51" s="11"/>
      <c r="D51" s="11"/>
      <c r="E51" s="11"/>
      <c r="F51" s="12">
        <v>13.555</v>
      </c>
      <c r="G51" s="91"/>
      <c r="H51" s="91"/>
    </row>
    <row r="52" spans="1:8" s="44" customFormat="1" ht="23.25" customHeight="1">
      <c r="A52" s="39" t="s">
        <v>14</v>
      </c>
      <c r="B52" s="9">
        <f t="shared" si="0"/>
        <v>0</v>
      </c>
      <c r="C52" s="23">
        <f>C53+C54</f>
        <v>0</v>
      </c>
      <c r="D52" s="11"/>
      <c r="E52" s="23">
        <f>E53+E54</f>
        <v>0</v>
      </c>
      <c r="F52" s="24">
        <f>F53+F54</f>
        <v>0</v>
      </c>
      <c r="G52" s="91"/>
      <c r="H52" s="91"/>
    </row>
    <row r="53" spans="1:8" s="44" customFormat="1" ht="23.25" customHeight="1">
      <c r="A53" s="39" t="s">
        <v>15</v>
      </c>
      <c r="B53" s="9">
        <f t="shared" si="0"/>
        <v>0</v>
      </c>
      <c r="C53" s="23"/>
      <c r="D53" s="23"/>
      <c r="E53" s="23"/>
      <c r="F53" s="15"/>
      <c r="G53" s="91"/>
      <c r="H53" s="91"/>
    </row>
    <row r="54" spans="1:8" s="44" customFormat="1" ht="23.25" customHeight="1">
      <c r="A54" s="39" t="s">
        <v>16</v>
      </c>
      <c r="B54" s="9">
        <f t="shared" si="0"/>
        <v>0</v>
      </c>
      <c r="C54" s="23"/>
      <c r="D54" s="23"/>
      <c r="E54" s="23"/>
      <c r="F54" s="15"/>
      <c r="G54" s="91"/>
      <c r="H54" s="91"/>
    </row>
    <row r="55" spans="1:8" s="44" customFormat="1" ht="38.25" customHeight="1">
      <c r="A55" s="118" t="s">
        <v>75</v>
      </c>
      <c r="B55" s="9">
        <f t="shared" si="0"/>
        <v>2064.169</v>
      </c>
      <c r="C55" s="23">
        <f>C56+C57</f>
        <v>1962.258</v>
      </c>
      <c r="D55" s="23"/>
      <c r="E55" s="23">
        <f>E56+E57</f>
        <v>101.911</v>
      </c>
      <c r="F55" s="24"/>
      <c r="G55" s="91"/>
      <c r="H55" s="91"/>
    </row>
    <row r="56" spans="1:8" s="44" customFormat="1" ht="19.5" customHeight="1">
      <c r="A56" s="39" t="s">
        <v>17</v>
      </c>
      <c r="B56" s="9">
        <f t="shared" si="0"/>
        <v>2064.169</v>
      </c>
      <c r="C56" s="11">
        <v>1962.258</v>
      </c>
      <c r="D56" s="11"/>
      <c r="E56" s="11">
        <v>101.911</v>
      </c>
      <c r="F56" s="12"/>
      <c r="G56" s="91"/>
      <c r="H56" s="91"/>
    </row>
    <row r="57" spans="1:8" s="44" customFormat="1" ht="19.5" customHeight="1">
      <c r="A57" s="39" t="s">
        <v>14</v>
      </c>
      <c r="B57" s="9">
        <f t="shared" si="0"/>
        <v>0</v>
      </c>
      <c r="C57" s="23">
        <f>C58+C59</f>
        <v>0</v>
      </c>
      <c r="D57" s="11"/>
      <c r="E57" s="23">
        <f>E58+E59</f>
        <v>0</v>
      </c>
      <c r="F57" s="24"/>
      <c r="G57" s="91"/>
      <c r="H57" s="91"/>
    </row>
    <row r="58" spans="1:8" s="44" customFormat="1" ht="19.5" customHeight="1">
      <c r="A58" s="39" t="s">
        <v>15</v>
      </c>
      <c r="B58" s="9">
        <f t="shared" si="0"/>
        <v>0</v>
      </c>
      <c r="C58" s="23"/>
      <c r="D58" s="23"/>
      <c r="E58" s="23"/>
      <c r="F58" s="15"/>
      <c r="G58" s="91"/>
      <c r="H58" s="91"/>
    </row>
    <row r="59" spans="1:8" s="44" customFormat="1" ht="19.5" customHeight="1">
      <c r="A59" s="39" t="s">
        <v>16</v>
      </c>
      <c r="B59" s="9">
        <f t="shared" si="0"/>
        <v>0</v>
      </c>
      <c r="C59" s="23"/>
      <c r="D59" s="23"/>
      <c r="E59" s="23"/>
      <c r="F59" s="15"/>
      <c r="G59" s="91"/>
      <c r="H59" s="91"/>
    </row>
    <row r="60" spans="1:47" s="2" customFormat="1" ht="24.75" customHeight="1">
      <c r="A60" s="126" t="s">
        <v>30</v>
      </c>
      <c r="B60" s="9">
        <f t="shared" si="0"/>
        <v>532.8340000000001</v>
      </c>
      <c r="C60" s="13"/>
      <c r="D60" s="11"/>
      <c r="E60" s="11">
        <f>E61+E62</f>
        <v>338.498</v>
      </c>
      <c r="F60" s="12">
        <f>F61+F62</f>
        <v>194.336</v>
      </c>
      <c r="G60" s="91"/>
      <c r="H60" s="91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</row>
    <row r="61" spans="1:47" s="2" customFormat="1" ht="23.25" customHeight="1">
      <c r="A61" s="39" t="s">
        <v>17</v>
      </c>
      <c r="B61" s="9">
        <f t="shared" si="0"/>
        <v>532.8340000000001</v>
      </c>
      <c r="C61" s="11"/>
      <c r="D61" s="11"/>
      <c r="E61" s="23">
        <v>338.498</v>
      </c>
      <c r="F61" s="24">
        <v>194.336</v>
      </c>
      <c r="G61" s="91"/>
      <c r="H61" s="91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</row>
    <row r="62" spans="1:47" s="20" customFormat="1" ht="23.25" customHeight="1">
      <c r="A62" s="39" t="s">
        <v>14</v>
      </c>
      <c r="B62" s="9">
        <f t="shared" si="0"/>
        <v>0</v>
      </c>
      <c r="C62" s="11"/>
      <c r="D62" s="11"/>
      <c r="E62" s="23">
        <f>E63+E64</f>
        <v>0</v>
      </c>
      <c r="F62" s="24">
        <f>F63+F64</f>
        <v>0</v>
      </c>
      <c r="G62" s="91"/>
      <c r="H62" s="91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</row>
    <row r="63" spans="1:47" s="2" customFormat="1" ht="23.25" customHeight="1">
      <c r="A63" s="39" t="s">
        <v>15</v>
      </c>
      <c r="B63" s="9">
        <f t="shared" si="0"/>
        <v>0</v>
      </c>
      <c r="C63" s="13"/>
      <c r="D63" s="11"/>
      <c r="E63" s="13"/>
      <c r="F63" s="19"/>
      <c r="G63" s="91"/>
      <c r="H63" s="91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</row>
    <row r="64" spans="1:47" s="2" customFormat="1" ht="23.25" customHeight="1">
      <c r="A64" s="39" t="s">
        <v>16</v>
      </c>
      <c r="B64" s="9">
        <f t="shared" si="0"/>
        <v>0</v>
      </c>
      <c r="C64" s="13"/>
      <c r="D64" s="11"/>
      <c r="E64" s="13"/>
      <c r="F64" s="19"/>
      <c r="G64" s="91"/>
      <c r="H64" s="91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</row>
    <row r="65" spans="1:47" s="2" customFormat="1" ht="23.25" customHeight="1">
      <c r="A65" s="126" t="s">
        <v>4</v>
      </c>
      <c r="B65" s="9">
        <f t="shared" si="0"/>
        <v>774.642</v>
      </c>
      <c r="C65" s="11">
        <f>C66+C67+C73</f>
        <v>774.642</v>
      </c>
      <c r="D65" s="11"/>
      <c r="E65" s="11"/>
      <c r="F65" s="12"/>
      <c r="G65" s="91"/>
      <c r="H65" s="91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</row>
    <row r="66" spans="1:47" s="2" customFormat="1" ht="47.25" customHeight="1">
      <c r="A66" s="50" t="s">
        <v>38</v>
      </c>
      <c r="B66" s="9">
        <f t="shared" si="0"/>
        <v>417.27400000000006</v>
      </c>
      <c r="C66" s="23">
        <f>774.642-C67</f>
        <v>417.27400000000006</v>
      </c>
      <c r="D66" s="11"/>
      <c r="E66" s="23">
        <f>E65-E73</f>
        <v>0</v>
      </c>
      <c r="F66" s="24">
        <f>F65-F73</f>
        <v>0</v>
      </c>
      <c r="G66" s="91"/>
      <c r="H66" s="91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</row>
    <row r="67" spans="1:47" s="6" customFormat="1" ht="56.25" customHeight="1">
      <c r="A67" s="122" t="s">
        <v>48</v>
      </c>
      <c r="B67" s="87">
        <f t="shared" si="0"/>
        <v>357.368</v>
      </c>
      <c r="C67" s="127">
        <f>C69+C71</f>
        <v>357.368</v>
      </c>
      <c r="D67" s="174"/>
      <c r="E67" s="174"/>
      <c r="F67" s="24"/>
      <c r="G67" s="91"/>
      <c r="H67" s="91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</row>
    <row r="68" spans="1:47" s="6" customFormat="1" ht="36" customHeight="1">
      <c r="A68" s="52" t="s">
        <v>49</v>
      </c>
      <c r="B68" s="123">
        <f t="shared" si="0"/>
        <v>0.663</v>
      </c>
      <c r="C68" s="127">
        <f>C70+C72</f>
        <v>0.663</v>
      </c>
      <c r="D68" s="174"/>
      <c r="E68" s="174"/>
      <c r="F68" s="24"/>
      <c r="G68" s="91"/>
      <c r="H68" s="91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</row>
    <row r="69" spans="1:47" s="6" customFormat="1" ht="28.5" customHeight="1">
      <c r="A69" s="61" t="s">
        <v>50</v>
      </c>
      <c r="B69" s="62">
        <f aca="true" t="shared" si="1" ref="B69:B132">C69+D69+E69+F69</f>
        <v>181.165</v>
      </c>
      <c r="C69" s="65">
        <v>181.165</v>
      </c>
      <c r="D69" s="64"/>
      <c r="E69" s="64"/>
      <c r="F69" s="24"/>
      <c r="G69" s="91"/>
      <c r="H69" s="91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</row>
    <row r="70" spans="1:47" s="6" customFormat="1" ht="28.5" customHeight="1">
      <c r="A70" s="61" t="s">
        <v>51</v>
      </c>
      <c r="B70" s="62">
        <f t="shared" si="1"/>
        <v>0.324</v>
      </c>
      <c r="C70" s="65">
        <v>0.324</v>
      </c>
      <c r="D70" s="65"/>
      <c r="E70" s="65"/>
      <c r="F70" s="24"/>
      <c r="G70" s="91"/>
      <c r="H70" s="91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</row>
    <row r="71" spans="1:47" s="6" customFormat="1" ht="28.5" customHeight="1">
      <c r="A71" s="61" t="s">
        <v>52</v>
      </c>
      <c r="B71" s="62">
        <f t="shared" si="1"/>
        <v>176.203</v>
      </c>
      <c r="C71" s="65">
        <v>176.203</v>
      </c>
      <c r="D71" s="64"/>
      <c r="E71" s="65"/>
      <c r="F71" s="24"/>
      <c r="G71" s="91"/>
      <c r="H71" s="91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</row>
    <row r="72" spans="1:47" s="6" customFormat="1" ht="28.5" customHeight="1">
      <c r="A72" s="61" t="s">
        <v>53</v>
      </c>
      <c r="B72" s="62">
        <f t="shared" si="1"/>
        <v>0.339</v>
      </c>
      <c r="C72" s="65">
        <v>0.339</v>
      </c>
      <c r="D72" s="65"/>
      <c r="E72" s="65"/>
      <c r="F72" s="24"/>
      <c r="G72" s="91"/>
      <c r="H72" s="91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</row>
    <row r="73" spans="1:47" s="20" customFormat="1" ht="23.25" customHeight="1">
      <c r="A73" s="39" t="s">
        <v>14</v>
      </c>
      <c r="B73" s="9">
        <f t="shared" si="1"/>
        <v>0</v>
      </c>
      <c r="C73" s="23">
        <f>C74+C75</f>
        <v>0</v>
      </c>
      <c r="D73" s="11"/>
      <c r="E73" s="23">
        <f>E74+E75</f>
        <v>0</v>
      </c>
      <c r="F73" s="24">
        <f>F74+F75</f>
        <v>0</v>
      </c>
      <c r="G73" s="91"/>
      <c r="H73" s="91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</row>
    <row r="74" spans="1:47" s="2" customFormat="1" ht="23.25" customHeight="1">
      <c r="A74" s="39" t="s">
        <v>15</v>
      </c>
      <c r="B74" s="9">
        <f t="shared" si="1"/>
        <v>0</v>
      </c>
      <c r="C74" s="14"/>
      <c r="D74" s="11"/>
      <c r="E74" s="11"/>
      <c r="F74" s="12"/>
      <c r="G74" s="91"/>
      <c r="H74" s="91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</row>
    <row r="75" spans="1:47" s="2" customFormat="1" ht="23.25" customHeight="1">
      <c r="A75" s="39" t="s">
        <v>16</v>
      </c>
      <c r="B75" s="9">
        <f t="shared" si="1"/>
        <v>0</v>
      </c>
      <c r="C75" s="14"/>
      <c r="D75" s="11"/>
      <c r="E75" s="11"/>
      <c r="F75" s="12"/>
      <c r="G75" s="91"/>
      <c r="H75" s="91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</row>
    <row r="76" spans="1:47" s="2" customFormat="1" ht="79.5" customHeight="1">
      <c r="A76" s="118" t="s">
        <v>33</v>
      </c>
      <c r="B76" s="9">
        <f t="shared" si="1"/>
        <v>1908.7060000000001</v>
      </c>
      <c r="C76" s="23">
        <f>C77+C78</f>
        <v>935.524</v>
      </c>
      <c r="D76" s="11"/>
      <c r="E76" s="11">
        <f>E77+E80</f>
        <v>443.127</v>
      </c>
      <c r="F76" s="12">
        <f>F77+F80</f>
        <v>530.055</v>
      </c>
      <c r="G76" s="91"/>
      <c r="H76" s="91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</row>
    <row r="77" spans="1:8" s="83" customFormat="1" ht="45.75" customHeight="1">
      <c r="A77" s="39" t="s">
        <v>17</v>
      </c>
      <c r="B77" s="82">
        <f t="shared" si="1"/>
        <v>791.6099999999999</v>
      </c>
      <c r="C77" s="170">
        <f>935.524-C78</f>
        <v>183.39599999999996</v>
      </c>
      <c r="D77" s="66"/>
      <c r="E77" s="66">
        <v>443.127</v>
      </c>
      <c r="F77" s="60">
        <v>165.087</v>
      </c>
      <c r="G77" s="100"/>
      <c r="H77" s="100"/>
    </row>
    <row r="78" spans="1:47" s="2" customFormat="1" ht="23.25" customHeight="1">
      <c r="A78" s="50" t="s">
        <v>79</v>
      </c>
      <c r="B78" s="11">
        <f>C78+D78+E78+F78</f>
        <v>752.128</v>
      </c>
      <c r="C78" s="130">
        <v>752.128</v>
      </c>
      <c r="D78" s="11"/>
      <c r="E78" s="11"/>
      <c r="F78" s="12"/>
      <c r="G78" s="91"/>
      <c r="H78" s="91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</row>
    <row r="79" spans="1:47" s="2" customFormat="1" ht="23.25" customHeight="1">
      <c r="A79" s="50" t="s">
        <v>43</v>
      </c>
      <c r="B79" s="119">
        <f>C79+D79+E79+F79</f>
        <v>1.423</v>
      </c>
      <c r="C79" s="130">
        <v>1.423</v>
      </c>
      <c r="D79" s="116"/>
      <c r="E79" s="116"/>
      <c r="F79" s="60"/>
      <c r="G79" s="91"/>
      <c r="H79" s="91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</row>
    <row r="80" spans="1:47" s="2" customFormat="1" ht="23.25" customHeight="1">
      <c r="A80" s="39" t="s">
        <v>14</v>
      </c>
      <c r="B80" s="9">
        <f t="shared" si="1"/>
        <v>364.96799999999996</v>
      </c>
      <c r="C80" s="14"/>
      <c r="D80" s="11"/>
      <c r="E80" s="11">
        <f>E82+E81</f>
        <v>0</v>
      </c>
      <c r="F80" s="12">
        <f>F82+F81</f>
        <v>364.96799999999996</v>
      </c>
      <c r="G80" s="91"/>
      <c r="H80" s="91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</row>
    <row r="81" spans="1:47" s="2" customFormat="1" ht="23.25" customHeight="1">
      <c r="A81" s="39" t="s">
        <v>15</v>
      </c>
      <c r="B81" s="9">
        <f t="shared" si="1"/>
        <v>317.335</v>
      </c>
      <c r="C81" s="14"/>
      <c r="D81" s="11"/>
      <c r="E81" s="13"/>
      <c r="F81" s="19">
        <v>317.335</v>
      </c>
      <c r="G81" s="91"/>
      <c r="H81" s="91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</row>
    <row r="82" spans="1:47" s="2" customFormat="1" ht="23.25" customHeight="1">
      <c r="A82" s="39" t="s">
        <v>16</v>
      </c>
      <c r="B82" s="9">
        <f t="shared" si="1"/>
        <v>47.633</v>
      </c>
      <c r="C82" s="14"/>
      <c r="D82" s="11"/>
      <c r="E82" s="13"/>
      <c r="F82" s="19">
        <v>47.633</v>
      </c>
      <c r="G82" s="91"/>
      <c r="H82" s="91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</row>
    <row r="83" spans="1:47" s="46" customFormat="1" ht="36.75" customHeight="1">
      <c r="A83" s="118" t="s">
        <v>29</v>
      </c>
      <c r="B83" s="9">
        <f t="shared" si="1"/>
        <v>1923.258</v>
      </c>
      <c r="C83" s="11">
        <f>C84+C85+C87</f>
        <v>1905.685</v>
      </c>
      <c r="D83" s="11"/>
      <c r="E83" s="11">
        <f>E84+E87</f>
        <v>0</v>
      </c>
      <c r="F83" s="12">
        <f>F84+F87</f>
        <v>17.573</v>
      </c>
      <c r="G83" s="100"/>
      <c r="H83" s="100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</row>
    <row r="84" spans="1:47" s="46" customFormat="1" ht="27" customHeight="1">
      <c r="A84" s="39" t="s">
        <v>17</v>
      </c>
      <c r="B84" s="9">
        <f t="shared" si="1"/>
        <v>792.7219999999999</v>
      </c>
      <c r="C84" s="66">
        <f>1905.685-C85</f>
        <v>775.1489999999999</v>
      </c>
      <c r="D84" s="66"/>
      <c r="E84" s="66"/>
      <c r="F84" s="60">
        <v>17.573</v>
      </c>
      <c r="G84" s="100"/>
      <c r="H84" s="100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</row>
    <row r="85" spans="1:47" s="2" customFormat="1" ht="23.25" customHeight="1">
      <c r="A85" s="50" t="s">
        <v>56</v>
      </c>
      <c r="B85" s="129">
        <f>C85+D85+E85+F85</f>
        <v>1130.536</v>
      </c>
      <c r="C85" s="130">
        <v>1130.536</v>
      </c>
      <c r="D85" s="11"/>
      <c r="E85" s="11"/>
      <c r="F85" s="12"/>
      <c r="G85" s="91"/>
      <c r="H85" s="91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</row>
    <row r="86" spans="1:47" s="2" customFormat="1" ht="23.25" customHeight="1">
      <c r="A86" s="50" t="s">
        <v>43</v>
      </c>
      <c r="B86" s="131">
        <f>C86+D86+E86+F86</f>
        <v>2.144</v>
      </c>
      <c r="C86" s="130">
        <v>2.144</v>
      </c>
      <c r="D86" s="116"/>
      <c r="E86" s="116"/>
      <c r="F86" s="60"/>
      <c r="G86" s="91"/>
      <c r="H86" s="91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</row>
    <row r="87" spans="1:47" s="2" customFormat="1" ht="23.25" customHeight="1">
      <c r="A87" s="39" t="s">
        <v>14</v>
      </c>
      <c r="B87" s="9">
        <f t="shared" si="1"/>
        <v>0</v>
      </c>
      <c r="C87" s="14"/>
      <c r="D87" s="11"/>
      <c r="E87" s="11">
        <f>E89+E88</f>
        <v>0</v>
      </c>
      <c r="F87" s="12">
        <f>F89+F88</f>
        <v>0</v>
      </c>
      <c r="G87" s="91"/>
      <c r="H87" s="91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</row>
    <row r="88" spans="1:47" s="2" customFormat="1" ht="23.25" customHeight="1">
      <c r="A88" s="39" t="s">
        <v>15</v>
      </c>
      <c r="B88" s="9">
        <f t="shared" si="1"/>
        <v>0</v>
      </c>
      <c r="C88" s="14"/>
      <c r="D88" s="11"/>
      <c r="E88" s="13"/>
      <c r="F88" s="19"/>
      <c r="G88" s="91"/>
      <c r="H88" s="91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</row>
    <row r="89" spans="1:47" s="2" customFormat="1" ht="23.25" customHeight="1">
      <c r="A89" s="39" t="s">
        <v>16</v>
      </c>
      <c r="B89" s="9">
        <f t="shared" si="1"/>
        <v>0</v>
      </c>
      <c r="C89" s="14"/>
      <c r="D89" s="11"/>
      <c r="E89" s="13"/>
      <c r="F89" s="19"/>
      <c r="G89" s="91"/>
      <c r="H89" s="91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</row>
    <row r="90" spans="1:47" s="2" customFormat="1" ht="23.25" customHeight="1">
      <c r="A90" s="118" t="s">
        <v>32</v>
      </c>
      <c r="B90" s="9">
        <f t="shared" si="1"/>
        <v>34.209</v>
      </c>
      <c r="C90" s="11">
        <f>C91+C92</f>
        <v>0</v>
      </c>
      <c r="D90" s="11"/>
      <c r="E90" s="11">
        <f>E91+E92</f>
        <v>34.209</v>
      </c>
      <c r="F90" s="12">
        <f>F91+F92</f>
        <v>0</v>
      </c>
      <c r="G90" s="91"/>
      <c r="H90" s="91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</row>
    <row r="91" spans="1:47" s="2" customFormat="1" ht="23.25" customHeight="1">
      <c r="A91" s="39" t="s">
        <v>17</v>
      </c>
      <c r="B91" s="9">
        <f t="shared" si="1"/>
        <v>34.209</v>
      </c>
      <c r="C91" s="66"/>
      <c r="D91" s="66"/>
      <c r="E91" s="66">
        <v>34.209</v>
      </c>
      <c r="F91" s="60"/>
      <c r="G91" s="91"/>
      <c r="H91" s="91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</row>
    <row r="92" spans="1:47" s="2" customFormat="1" ht="23.25" customHeight="1">
      <c r="A92" s="39" t="s">
        <v>14</v>
      </c>
      <c r="B92" s="9">
        <f t="shared" si="1"/>
        <v>0</v>
      </c>
      <c r="C92" s="14"/>
      <c r="D92" s="11"/>
      <c r="E92" s="11">
        <f>E94+E93</f>
        <v>0</v>
      </c>
      <c r="F92" s="12">
        <f>F94+F93</f>
        <v>0</v>
      </c>
      <c r="G92" s="91"/>
      <c r="H92" s="91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</row>
    <row r="93" spans="1:47" s="2" customFormat="1" ht="44.25" customHeight="1">
      <c r="A93" s="39" t="s">
        <v>15</v>
      </c>
      <c r="B93" s="9">
        <f t="shared" si="1"/>
        <v>0</v>
      </c>
      <c r="C93" s="14"/>
      <c r="D93" s="11"/>
      <c r="E93" s="13"/>
      <c r="F93" s="19"/>
      <c r="G93" s="91"/>
      <c r="H93" s="91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</row>
    <row r="94" spans="1:47" s="2" customFormat="1" ht="23.25" customHeight="1">
      <c r="A94" s="39" t="s">
        <v>16</v>
      </c>
      <c r="B94" s="9">
        <f t="shared" si="1"/>
        <v>0</v>
      </c>
      <c r="C94" s="14"/>
      <c r="D94" s="11"/>
      <c r="E94" s="13"/>
      <c r="F94" s="19"/>
      <c r="G94" s="91"/>
      <c r="H94" s="91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</row>
    <row r="95" spans="1:47" s="2" customFormat="1" ht="23.25" customHeight="1">
      <c r="A95" s="118" t="s">
        <v>28</v>
      </c>
      <c r="B95" s="9">
        <f t="shared" si="1"/>
        <v>124.553</v>
      </c>
      <c r="C95" s="14"/>
      <c r="D95" s="11"/>
      <c r="E95" s="11">
        <f>E96+E97</f>
        <v>0</v>
      </c>
      <c r="F95" s="12">
        <f>F96+F97</f>
        <v>124.553</v>
      </c>
      <c r="G95" s="91"/>
      <c r="H95" s="91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</row>
    <row r="96" spans="1:47" s="2" customFormat="1" ht="23.25" customHeight="1">
      <c r="A96" s="39" t="s">
        <v>17</v>
      </c>
      <c r="B96" s="9">
        <f t="shared" si="1"/>
        <v>13.548</v>
      </c>
      <c r="C96" s="14"/>
      <c r="D96" s="11"/>
      <c r="E96" s="11"/>
      <c r="F96" s="171">
        <v>13.548</v>
      </c>
      <c r="G96" s="91"/>
      <c r="H96" s="91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</row>
    <row r="97" spans="1:47" s="2" customFormat="1" ht="23.25" customHeight="1">
      <c r="A97" s="39" t="s">
        <v>14</v>
      </c>
      <c r="B97" s="9">
        <f t="shared" si="1"/>
        <v>111.005</v>
      </c>
      <c r="C97" s="14"/>
      <c r="D97" s="11"/>
      <c r="E97" s="11">
        <f>E99+E98</f>
        <v>0</v>
      </c>
      <c r="F97" s="12">
        <f>F99+F98</f>
        <v>111.005</v>
      </c>
      <c r="G97" s="91"/>
      <c r="H97" s="91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</row>
    <row r="98" spans="1:47" s="2" customFormat="1" ht="47.25" customHeight="1">
      <c r="A98" s="39" t="s">
        <v>15</v>
      </c>
      <c r="B98" s="9">
        <f t="shared" si="1"/>
        <v>111.005</v>
      </c>
      <c r="C98" s="14"/>
      <c r="D98" s="11"/>
      <c r="E98" s="13"/>
      <c r="F98" s="19">
        <v>111.005</v>
      </c>
      <c r="G98" s="91"/>
      <c r="H98" s="91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</row>
    <row r="99" spans="1:47" s="2" customFormat="1" ht="23.25" customHeight="1">
      <c r="A99" s="39" t="s">
        <v>16</v>
      </c>
      <c r="B99" s="9">
        <f t="shared" si="1"/>
        <v>0</v>
      </c>
      <c r="C99" s="14"/>
      <c r="D99" s="11"/>
      <c r="E99" s="13"/>
      <c r="F99" s="19"/>
      <c r="G99" s="91"/>
      <c r="H99" s="91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</row>
    <row r="100" spans="1:47" s="2" customFormat="1" ht="23.25" customHeight="1">
      <c r="A100" s="118" t="s">
        <v>34</v>
      </c>
      <c r="B100" s="9">
        <f t="shared" si="1"/>
        <v>302.096</v>
      </c>
      <c r="C100" s="14"/>
      <c r="D100" s="11"/>
      <c r="E100" s="11">
        <f>E101+E102</f>
        <v>19.093</v>
      </c>
      <c r="F100" s="12">
        <f>F101+F102</f>
        <v>283.003</v>
      </c>
      <c r="G100" s="91"/>
      <c r="H100" s="91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</row>
    <row r="101" spans="1:47" s="2" customFormat="1" ht="23.25" customHeight="1">
      <c r="A101" s="39" t="s">
        <v>17</v>
      </c>
      <c r="B101" s="9">
        <f t="shared" si="1"/>
        <v>86.816</v>
      </c>
      <c r="C101" s="14"/>
      <c r="D101" s="11"/>
      <c r="E101" s="11">
        <v>19.093</v>
      </c>
      <c r="F101" s="171">
        <v>67.723</v>
      </c>
      <c r="G101" s="91"/>
      <c r="H101" s="91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</row>
    <row r="102" spans="1:47" s="2" customFormat="1" ht="23.25" customHeight="1">
      <c r="A102" s="39" t="s">
        <v>14</v>
      </c>
      <c r="B102" s="9">
        <f t="shared" si="1"/>
        <v>215.28</v>
      </c>
      <c r="C102" s="14"/>
      <c r="D102" s="11"/>
      <c r="E102" s="11">
        <f>E104+E103</f>
        <v>0</v>
      </c>
      <c r="F102" s="12">
        <f>F104+F103</f>
        <v>215.28</v>
      </c>
      <c r="G102" s="91"/>
      <c r="H102" s="91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</row>
    <row r="103" spans="1:47" s="2" customFormat="1" ht="23.25" customHeight="1">
      <c r="A103" s="39" t="s">
        <v>15</v>
      </c>
      <c r="B103" s="9">
        <f t="shared" si="1"/>
        <v>0</v>
      </c>
      <c r="C103" s="14"/>
      <c r="D103" s="11"/>
      <c r="E103" s="11"/>
      <c r="F103" s="12"/>
      <c r="G103" s="91"/>
      <c r="H103" s="91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</row>
    <row r="104" spans="1:47" s="2" customFormat="1" ht="23.25" customHeight="1">
      <c r="A104" s="39" t="s">
        <v>16</v>
      </c>
      <c r="B104" s="9">
        <f t="shared" si="1"/>
        <v>215.28</v>
      </c>
      <c r="C104" s="14"/>
      <c r="D104" s="11"/>
      <c r="E104" s="11"/>
      <c r="F104" s="12">
        <v>215.28</v>
      </c>
      <c r="G104" s="91"/>
      <c r="H104" s="91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</row>
    <row r="105" spans="1:47" s="2" customFormat="1" ht="23.25" customHeight="1">
      <c r="A105" s="118" t="s">
        <v>26</v>
      </c>
      <c r="B105" s="9">
        <f t="shared" si="1"/>
        <v>504.711</v>
      </c>
      <c r="C105" s="11">
        <f>C106+C107</f>
        <v>0</v>
      </c>
      <c r="D105" s="11"/>
      <c r="E105" s="11">
        <f>E106+E107</f>
        <v>504.711</v>
      </c>
      <c r="F105" s="12">
        <f>F106+F107</f>
        <v>0</v>
      </c>
      <c r="G105" s="91"/>
      <c r="H105" s="91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</row>
    <row r="106" spans="1:47" s="2" customFormat="1" ht="23.25" customHeight="1">
      <c r="A106" s="39" t="s">
        <v>17</v>
      </c>
      <c r="B106" s="9">
        <f t="shared" si="1"/>
        <v>504.711</v>
      </c>
      <c r="C106" s="66"/>
      <c r="D106" s="66"/>
      <c r="E106" s="66">
        <v>504.711</v>
      </c>
      <c r="F106" s="60"/>
      <c r="G106" s="91"/>
      <c r="H106" s="91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</row>
    <row r="107" spans="1:47" s="2" customFormat="1" ht="23.25" customHeight="1">
      <c r="A107" s="39" t="s">
        <v>14</v>
      </c>
      <c r="B107" s="9">
        <f t="shared" si="1"/>
        <v>0</v>
      </c>
      <c r="C107" s="14"/>
      <c r="D107" s="11"/>
      <c r="E107" s="11">
        <f>E109+E108</f>
        <v>0</v>
      </c>
      <c r="F107" s="12">
        <f>F109+F108</f>
        <v>0</v>
      </c>
      <c r="G107" s="91"/>
      <c r="H107" s="91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</row>
    <row r="108" spans="1:47" s="2" customFormat="1" ht="44.25" customHeight="1">
      <c r="A108" s="39" t="s">
        <v>15</v>
      </c>
      <c r="B108" s="9">
        <f t="shared" si="1"/>
        <v>0</v>
      </c>
      <c r="C108" s="14"/>
      <c r="D108" s="11"/>
      <c r="E108" s="13"/>
      <c r="F108" s="19"/>
      <c r="G108" s="91"/>
      <c r="H108" s="91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</row>
    <row r="109" spans="1:47" s="2" customFormat="1" ht="23.25" customHeight="1">
      <c r="A109" s="39" t="s">
        <v>16</v>
      </c>
      <c r="B109" s="9">
        <f t="shared" si="1"/>
        <v>0</v>
      </c>
      <c r="C109" s="14"/>
      <c r="D109" s="11"/>
      <c r="E109" s="13"/>
      <c r="F109" s="19"/>
      <c r="G109" s="91"/>
      <c r="H109" s="91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</row>
    <row r="110" spans="1:47" s="2" customFormat="1" ht="23.25" customHeight="1">
      <c r="A110" s="118" t="s">
        <v>27</v>
      </c>
      <c r="B110" s="9">
        <f t="shared" si="1"/>
        <v>576.175</v>
      </c>
      <c r="C110" s="14"/>
      <c r="D110" s="11"/>
      <c r="E110" s="11">
        <f>E111+E112</f>
        <v>576.175</v>
      </c>
      <c r="F110" s="12">
        <f>F111+F112</f>
        <v>0</v>
      </c>
      <c r="G110" s="91"/>
      <c r="H110" s="91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</row>
    <row r="111" spans="1:47" s="2" customFormat="1" ht="23.25" customHeight="1">
      <c r="A111" s="39" t="s">
        <v>17</v>
      </c>
      <c r="B111" s="9">
        <f t="shared" si="1"/>
        <v>576.175</v>
      </c>
      <c r="C111" s="14"/>
      <c r="D111" s="11"/>
      <c r="E111" s="11">
        <v>576.175</v>
      </c>
      <c r="F111" s="171"/>
      <c r="G111" s="91"/>
      <c r="H111" s="91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</row>
    <row r="112" spans="1:47" s="2" customFormat="1" ht="23.25" customHeight="1">
      <c r="A112" s="39" t="s">
        <v>14</v>
      </c>
      <c r="B112" s="9">
        <f t="shared" si="1"/>
        <v>0</v>
      </c>
      <c r="C112" s="14"/>
      <c r="D112" s="11"/>
      <c r="E112" s="11">
        <f>E114+E113</f>
        <v>0</v>
      </c>
      <c r="F112" s="12">
        <f>F114+F113</f>
        <v>0</v>
      </c>
      <c r="G112" s="91"/>
      <c r="H112" s="91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</row>
    <row r="113" spans="1:47" s="2" customFormat="1" ht="32.25" customHeight="1">
      <c r="A113" s="39" t="s">
        <v>15</v>
      </c>
      <c r="B113" s="9">
        <f t="shared" si="1"/>
        <v>0</v>
      </c>
      <c r="C113" s="14"/>
      <c r="D113" s="11"/>
      <c r="E113" s="13"/>
      <c r="F113" s="19"/>
      <c r="G113" s="91"/>
      <c r="H113" s="91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</row>
    <row r="114" spans="1:47" s="2" customFormat="1" ht="23.25" customHeight="1">
      <c r="A114" s="39" t="s">
        <v>16</v>
      </c>
      <c r="B114" s="9">
        <f t="shared" si="1"/>
        <v>0</v>
      </c>
      <c r="C114" s="14"/>
      <c r="D114" s="11"/>
      <c r="E114" s="13"/>
      <c r="F114" s="19"/>
      <c r="G114" s="91"/>
      <c r="H114" s="91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</row>
    <row r="115" spans="1:47" s="2" customFormat="1" ht="23.25" customHeight="1">
      <c r="A115" s="118"/>
      <c r="B115" s="9">
        <f t="shared" si="1"/>
        <v>0</v>
      </c>
      <c r="C115" s="14"/>
      <c r="D115" s="11"/>
      <c r="E115" s="11">
        <f>E116+E117</f>
        <v>0</v>
      </c>
      <c r="F115" s="12">
        <f>F116+F117</f>
        <v>0</v>
      </c>
      <c r="G115" s="91"/>
      <c r="H115" s="91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</row>
    <row r="116" spans="1:47" s="2" customFormat="1" ht="23.25" customHeight="1">
      <c r="A116" s="39" t="s">
        <v>17</v>
      </c>
      <c r="B116" s="9">
        <f t="shared" si="1"/>
        <v>0</v>
      </c>
      <c r="C116" s="14"/>
      <c r="D116" s="11"/>
      <c r="E116" s="11"/>
      <c r="F116" s="171"/>
      <c r="G116" s="91"/>
      <c r="H116" s="91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</row>
    <row r="117" spans="1:47" s="2" customFormat="1" ht="23.25" customHeight="1">
      <c r="A117" s="39" t="s">
        <v>14</v>
      </c>
      <c r="B117" s="9">
        <f t="shared" si="1"/>
        <v>0</v>
      </c>
      <c r="C117" s="14"/>
      <c r="D117" s="11"/>
      <c r="E117" s="11">
        <f>E119+E118</f>
        <v>0</v>
      </c>
      <c r="F117" s="12">
        <f>F119+F118</f>
        <v>0</v>
      </c>
      <c r="G117" s="91"/>
      <c r="H117" s="91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</row>
    <row r="118" spans="1:47" s="2" customFormat="1" ht="32.25" customHeight="1">
      <c r="A118" s="39" t="s">
        <v>15</v>
      </c>
      <c r="B118" s="9">
        <f t="shared" si="1"/>
        <v>0</v>
      </c>
      <c r="C118" s="14"/>
      <c r="D118" s="11"/>
      <c r="E118" s="11"/>
      <c r="F118" s="12"/>
      <c r="G118" s="91"/>
      <c r="H118" s="91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</row>
    <row r="119" spans="1:47" s="2" customFormat="1" ht="23.25" customHeight="1">
      <c r="A119" s="39" t="s">
        <v>16</v>
      </c>
      <c r="B119" s="9">
        <f t="shared" si="1"/>
        <v>0</v>
      </c>
      <c r="C119" s="14"/>
      <c r="D119" s="11"/>
      <c r="E119" s="11"/>
      <c r="F119" s="12"/>
      <c r="G119" s="91"/>
      <c r="H119" s="91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</row>
    <row r="120" spans="1:47" s="2" customFormat="1" ht="23.25" customHeight="1">
      <c r="A120" s="118" t="s">
        <v>58</v>
      </c>
      <c r="B120" s="11">
        <f>C120+D120+E120+F120</f>
        <v>214.82</v>
      </c>
      <c r="C120" s="14"/>
      <c r="D120" s="11"/>
      <c r="E120" s="11">
        <f>E121+E122</f>
        <v>214.82</v>
      </c>
      <c r="F120" s="12">
        <f>F121+F122</f>
        <v>0</v>
      </c>
      <c r="G120" s="91"/>
      <c r="H120" s="91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</row>
    <row r="121" spans="1:47" s="2" customFormat="1" ht="23.25" customHeight="1">
      <c r="A121" s="39" t="s">
        <v>17</v>
      </c>
      <c r="B121" s="11">
        <f>C121+D121+E121+F121</f>
        <v>165.06</v>
      </c>
      <c r="C121" s="14"/>
      <c r="D121" s="11"/>
      <c r="E121" s="11">
        <v>165.06</v>
      </c>
      <c r="F121" s="171"/>
      <c r="G121" s="91"/>
      <c r="H121" s="91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</row>
    <row r="122" spans="1:47" s="2" customFormat="1" ht="23.25" customHeight="1">
      <c r="A122" s="39" t="s">
        <v>14</v>
      </c>
      <c r="B122" s="11">
        <f>C122+D122+E122+F122</f>
        <v>49.76</v>
      </c>
      <c r="C122" s="14"/>
      <c r="D122" s="11"/>
      <c r="E122" s="11">
        <f>E124+E123</f>
        <v>49.76</v>
      </c>
      <c r="F122" s="12">
        <f>F124+F123</f>
        <v>0</v>
      </c>
      <c r="G122" s="91"/>
      <c r="H122" s="91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</row>
    <row r="123" spans="1:47" s="2" customFormat="1" ht="24.75" customHeight="1">
      <c r="A123" s="39" t="s">
        <v>15</v>
      </c>
      <c r="B123" s="11">
        <f>C123+D123+E123+F123</f>
        <v>49.76</v>
      </c>
      <c r="C123" s="14"/>
      <c r="D123" s="11"/>
      <c r="E123" s="11">
        <v>49.76</v>
      </c>
      <c r="F123" s="12"/>
      <c r="G123" s="91"/>
      <c r="H123" s="91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</row>
    <row r="124" spans="1:47" s="2" customFormat="1" ht="24.75" customHeight="1">
      <c r="A124" s="39" t="s">
        <v>16</v>
      </c>
      <c r="B124" s="11">
        <f>C124+D124+E124+F124</f>
        <v>0</v>
      </c>
      <c r="C124" s="14"/>
      <c r="D124" s="11"/>
      <c r="E124" s="11"/>
      <c r="F124" s="12"/>
      <c r="G124" s="91"/>
      <c r="H124" s="91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</row>
    <row r="125" spans="1:47" s="20" customFormat="1" ht="24.75" customHeight="1">
      <c r="A125" s="118" t="s">
        <v>7</v>
      </c>
      <c r="B125" s="9">
        <f t="shared" si="1"/>
        <v>1641.5629999999999</v>
      </c>
      <c r="C125" s="23">
        <f>C126+C127</f>
        <v>0</v>
      </c>
      <c r="D125" s="11"/>
      <c r="E125" s="23">
        <f>E126+E127</f>
        <v>706.1569999999999</v>
      </c>
      <c r="F125" s="24">
        <f>F126+F127</f>
        <v>935.406</v>
      </c>
      <c r="G125" s="91"/>
      <c r="H125" s="91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</row>
    <row r="126" spans="1:47" s="2" customFormat="1" ht="24.75" customHeight="1">
      <c r="A126" s="39" t="s">
        <v>17</v>
      </c>
      <c r="B126" s="9">
        <f t="shared" si="1"/>
        <v>763.372</v>
      </c>
      <c r="C126" s="11"/>
      <c r="D126" s="11"/>
      <c r="E126" s="23">
        <v>503.866</v>
      </c>
      <c r="F126" s="24">
        <v>259.506</v>
      </c>
      <c r="G126" s="91"/>
      <c r="H126" s="91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</row>
    <row r="127" spans="1:8" s="7" customFormat="1" ht="20.25" customHeight="1">
      <c r="A127" s="39" t="s">
        <v>14</v>
      </c>
      <c r="B127" s="9">
        <f t="shared" si="1"/>
        <v>878.191</v>
      </c>
      <c r="C127" s="11"/>
      <c r="D127" s="11"/>
      <c r="E127" s="23">
        <f>E128+E129+E130</f>
        <v>202.291</v>
      </c>
      <c r="F127" s="24">
        <f>F128+F129+F130</f>
        <v>675.9</v>
      </c>
      <c r="G127" s="91"/>
      <c r="H127" s="91"/>
    </row>
    <row r="128" spans="1:47" s="2" customFormat="1" ht="24.75" customHeight="1">
      <c r="A128" s="39" t="s">
        <v>15</v>
      </c>
      <c r="B128" s="9">
        <f t="shared" si="1"/>
        <v>680.6669999999999</v>
      </c>
      <c r="C128" s="11"/>
      <c r="D128" s="11"/>
      <c r="E128" s="14">
        <v>190.053</v>
      </c>
      <c r="F128" s="15">
        <v>490.614</v>
      </c>
      <c r="G128" s="91"/>
      <c r="H128" s="91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</row>
    <row r="129" spans="1:47" s="2" customFormat="1" ht="24.75" customHeight="1">
      <c r="A129" s="47" t="s">
        <v>57</v>
      </c>
      <c r="B129" s="9">
        <f t="shared" si="1"/>
        <v>78.22</v>
      </c>
      <c r="C129" s="14"/>
      <c r="D129" s="14"/>
      <c r="E129" s="14">
        <v>10.48</v>
      </c>
      <c r="F129" s="15">
        <v>67.74</v>
      </c>
      <c r="G129" s="91"/>
      <c r="H129" s="91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</row>
    <row r="130" spans="1:47" s="2" customFormat="1" ht="24.75" customHeight="1">
      <c r="A130" s="39" t="s">
        <v>16</v>
      </c>
      <c r="B130" s="9">
        <f t="shared" si="1"/>
        <v>119.304</v>
      </c>
      <c r="C130" s="11"/>
      <c r="D130" s="11"/>
      <c r="E130" s="14">
        <v>1.758</v>
      </c>
      <c r="F130" s="15">
        <v>117.546</v>
      </c>
      <c r="G130" s="91"/>
      <c r="H130" s="91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</row>
    <row r="131" spans="1:6" s="7" customFormat="1" ht="33.75" customHeight="1">
      <c r="A131" s="118" t="s">
        <v>5</v>
      </c>
      <c r="B131" s="9">
        <f t="shared" si="1"/>
        <v>3825.1730000000002</v>
      </c>
      <c r="C131" s="23">
        <f>C132+C133+C135</f>
        <v>366.126</v>
      </c>
      <c r="D131" s="11"/>
      <c r="E131" s="23">
        <f>E132+E135</f>
        <v>2436.376</v>
      </c>
      <c r="F131" s="24">
        <f>F132+F135</f>
        <v>1022.6709999999999</v>
      </c>
    </row>
    <row r="132" spans="1:22" s="2" customFormat="1" ht="33.75" customHeight="1">
      <c r="A132" s="39" t="s">
        <v>17</v>
      </c>
      <c r="B132" s="9">
        <f t="shared" si="1"/>
        <v>2154.952</v>
      </c>
      <c r="C132" s="23"/>
      <c r="D132" s="11"/>
      <c r="E132" s="23">
        <v>1814.788</v>
      </c>
      <c r="F132" s="24">
        <v>340.164</v>
      </c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47" s="20" customFormat="1" ht="24.75" customHeight="1">
      <c r="A133" s="50" t="s">
        <v>80</v>
      </c>
      <c r="B133" s="11">
        <f aca="true" t="shared" si="2" ref="B133:B158">C133+D133+E133+F133</f>
        <v>366.126</v>
      </c>
      <c r="C133" s="130">
        <v>366.126</v>
      </c>
      <c r="D133" s="11"/>
      <c r="E133" s="11"/>
      <c r="F133" s="12"/>
      <c r="G133" s="91"/>
      <c r="H133" s="91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</row>
    <row r="134" spans="1:47" s="2" customFormat="1" ht="24.75" customHeight="1">
      <c r="A134" s="50" t="s">
        <v>43</v>
      </c>
      <c r="B134" s="119">
        <f t="shared" si="2"/>
        <v>0.546</v>
      </c>
      <c r="C134" s="130">
        <v>0.546</v>
      </c>
      <c r="D134" s="116"/>
      <c r="E134" s="116"/>
      <c r="F134" s="60"/>
      <c r="G134" s="91"/>
      <c r="H134" s="91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</row>
    <row r="135" spans="1:8" s="7" customFormat="1" ht="20.25" customHeight="1">
      <c r="A135" s="39" t="s">
        <v>14</v>
      </c>
      <c r="B135" s="9">
        <f t="shared" si="2"/>
        <v>1304.0949999999998</v>
      </c>
      <c r="C135" s="11"/>
      <c r="D135" s="11"/>
      <c r="E135" s="23">
        <f>E136+E137+E138</f>
        <v>621.588</v>
      </c>
      <c r="F135" s="24">
        <f>F136+F137+F138</f>
        <v>682.507</v>
      </c>
      <c r="G135" s="91"/>
      <c r="H135" s="91"/>
    </row>
    <row r="136" spans="1:47" s="2" customFormat="1" ht="24.75" customHeight="1">
      <c r="A136" s="39" t="s">
        <v>15</v>
      </c>
      <c r="B136" s="9">
        <f t="shared" si="2"/>
        <v>1074.245</v>
      </c>
      <c r="C136" s="13"/>
      <c r="D136" s="14"/>
      <c r="E136" s="14">
        <v>484.248</v>
      </c>
      <c r="F136" s="15">
        <v>589.997</v>
      </c>
      <c r="G136" s="91"/>
      <c r="H136" s="91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</row>
    <row r="137" spans="1:47" s="2" customFormat="1" ht="41.25" customHeight="1">
      <c r="A137" s="47" t="s">
        <v>57</v>
      </c>
      <c r="B137" s="9">
        <f t="shared" si="2"/>
        <v>215.209</v>
      </c>
      <c r="C137" s="14"/>
      <c r="D137" s="14"/>
      <c r="E137" s="14">
        <v>122.699</v>
      </c>
      <c r="F137" s="15">
        <v>92.51</v>
      </c>
      <c r="G137" s="91"/>
      <c r="H137" s="91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</row>
    <row r="138" spans="1:47" s="2" customFormat="1" ht="26.25" customHeight="1">
      <c r="A138" s="39" t="s">
        <v>16</v>
      </c>
      <c r="B138" s="9">
        <f t="shared" si="2"/>
        <v>14.641</v>
      </c>
      <c r="C138" s="14"/>
      <c r="D138" s="14"/>
      <c r="E138" s="14">
        <v>14.641</v>
      </c>
      <c r="F138" s="58"/>
      <c r="G138" s="91"/>
      <c r="H138" s="91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</row>
    <row r="139" spans="1:47" s="20" customFormat="1" ht="26.25" customHeight="1">
      <c r="A139" s="118" t="s">
        <v>31</v>
      </c>
      <c r="B139" s="9">
        <f>C139+D139+E139+F139</f>
        <v>7156.040999999999</v>
      </c>
      <c r="C139" s="23">
        <f>C140+C141</f>
        <v>0</v>
      </c>
      <c r="D139" s="11"/>
      <c r="E139" s="23">
        <f>E140+E141</f>
        <v>1726.002</v>
      </c>
      <c r="F139" s="24">
        <f>F140+F141</f>
        <v>5430.039</v>
      </c>
      <c r="G139" s="91"/>
      <c r="H139" s="91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</row>
    <row r="140" spans="1:47" s="2" customFormat="1" ht="26.25" customHeight="1">
      <c r="A140" s="39" t="s">
        <v>17</v>
      </c>
      <c r="B140" s="9">
        <f t="shared" si="2"/>
        <v>3348.2129999999997</v>
      </c>
      <c r="C140" s="11"/>
      <c r="D140" s="11"/>
      <c r="E140" s="23">
        <v>1642.116</v>
      </c>
      <c r="F140" s="24">
        <v>1706.097</v>
      </c>
      <c r="G140" s="91"/>
      <c r="H140" s="91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</row>
    <row r="141" spans="1:47" s="2" customFormat="1" ht="26.25" customHeight="1">
      <c r="A141" s="39" t="s">
        <v>14</v>
      </c>
      <c r="B141" s="9">
        <f t="shared" si="2"/>
        <v>3807.828</v>
      </c>
      <c r="C141" s="11"/>
      <c r="D141" s="11"/>
      <c r="E141" s="23">
        <f>E142+E143</f>
        <v>83.886</v>
      </c>
      <c r="F141" s="24">
        <f>F142+F143</f>
        <v>3723.942</v>
      </c>
      <c r="G141" s="91"/>
      <c r="H141" s="91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</row>
    <row r="142" spans="1:6" ht="24.75" customHeight="1">
      <c r="A142" s="39" t="s">
        <v>15</v>
      </c>
      <c r="B142" s="9">
        <f t="shared" si="2"/>
        <v>373.684</v>
      </c>
      <c r="C142" s="13"/>
      <c r="D142" s="11"/>
      <c r="E142" s="14">
        <v>22.62</v>
      </c>
      <c r="F142" s="15">
        <v>351.064</v>
      </c>
    </row>
    <row r="143" spans="1:47" s="31" customFormat="1" ht="24.75" customHeight="1" thickBot="1">
      <c r="A143" s="38" t="s">
        <v>16</v>
      </c>
      <c r="B143" s="49">
        <f t="shared" si="2"/>
        <v>3434.1440000000002</v>
      </c>
      <c r="C143" s="29"/>
      <c r="D143" s="28"/>
      <c r="E143" s="33">
        <v>61.266</v>
      </c>
      <c r="F143" s="41">
        <v>3372.878</v>
      </c>
      <c r="G143" s="104"/>
      <c r="H143" s="104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</row>
    <row r="144" spans="1:47" s="22" customFormat="1" ht="24.75" customHeight="1" thickBot="1">
      <c r="A144" s="132" t="s">
        <v>17</v>
      </c>
      <c r="B144" s="133">
        <f t="shared" si="2"/>
        <v>95657.257</v>
      </c>
      <c r="C144" s="134">
        <f>C145+C146+C150</f>
        <v>42719.82000000001</v>
      </c>
      <c r="D144" s="134">
        <f>D145+D146+D150</f>
        <v>2523.196</v>
      </c>
      <c r="E144" s="134">
        <f>E145+E146+E150</f>
        <v>33193.95</v>
      </c>
      <c r="F144" s="135">
        <f>F145+F146+F150</f>
        <v>17220.291</v>
      </c>
      <c r="G144" s="106"/>
      <c r="H144" s="106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</row>
    <row r="145" spans="1:8" s="3" customFormat="1" ht="24.75" customHeight="1">
      <c r="A145" s="52" t="s">
        <v>59</v>
      </c>
      <c r="B145" s="68">
        <f t="shared" si="2"/>
        <v>77469.057</v>
      </c>
      <c r="C145" s="172">
        <f>C9+C23+C28+C33+C38+C46+C51+C56+C61+C66+C77+C84+C91+C96+C101+C106+C111+C116+C121+C126+C132+C140</f>
        <v>30523.911000000007</v>
      </c>
      <c r="D145" s="172">
        <f>D9+D23+D28+D33+D38+D46+D51+D56+D61+D66+D77+D84+D91+D96+D101+D106+D111+D116+D121+D126+D132+D140</f>
        <v>2059.471</v>
      </c>
      <c r="E145" s="172">
        <f>E9+E23+E28+E33+E38+E46+E51+E56+E61+E66+E77+E84+E91+E96+E101+E106+E111+E116+E121+E126+E132+E140</f>
        <v>27780.237</v>
      </c>
      <c r="F145" s="173">
        <f>F9+F23+F28+F33+F38+F46+F51+F56+F61+F66+F77+F84+F91+F96+F101+F106+F111+F116+F121+F126+F132+F140</f>
        <v>17105.438000000002</v>
      </c>
      <c r="G145" s="91"/>
      <c r="H145" s="91"/>
    </row>
    <row r="146" spans="1:47" s="80" customFormat="1" ht="33" customHeight="1">
      <c r="A146" s="52" t="s">
        <v>61</v>
      </c>
      <c r="B146" s="9">
        <f t="shared" si="2"/>
        <v>16833.355</v>
      </c>
      <c r="C146" s="23">
        <f>C10+C39+C67+C78+C85+C133</f>
        <v>10841.064000000002</v>
      </c>
      <c r="D146" s="23">
        <f aca="true" t="shared" si="3" ref="D146:F147">D10+D39+D67+D85</f>
        <v>463.725</v>
      </c>
      <c r="E146" s="23">
        <f t="shared" si="3"/>
        <v>5413.713</v>
      </c>
      <c r="F146" s="24">
        <f t="shared" si="3"/>
        <v>114.853</v>
      </c>
      <c r="G146" s="106"/>
      <c r="H146" s="106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</row>
    <row r="147" spans="1:47" s="81" customFormat="1" ht="24.75" customHeight="1">
      <c r="A147" s="52" t="s">
        <v>60</v>
      </c>
      <c r="B147" s="9">
        <f t="shared" si="2"/>
        <v>27.849999999999994</v>
      </c>
      <c r="C147" s="23">
        <f>C11+C40+C68+C79+C86+C134</f>
        <v>17.214</v>
      </c>
      <c r="D147" s="23">
        <f t="shared" si="3"/>
        <v>1.394</v>
      </c>
      <c r="E147" s="23">
        <f t="shared" si="3"/>
        <v>9.074</v>
      </c>
      <c r="F147" s="24">
        <f t="shared" si="3"/>
        <v>0.168</v>
      </c>
      <c r="G147" s="91"/>
      <c r="H147" s="91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</row>
    <row r="148" spans="1:47" s="22" customFormat="1" ht="24.75" customHeight="1">
      <c r="A148" s="39" t="s">
        <v>70</v>
      </c>
      <c r="B148" s="9">
        <f t="shared" si="2"/>
        <v>3259.033</v>
      </c>
      <c r="C148" s="23">
        <f>C16</f>
        <v>3259.033</v>
      </c>
      <c r="D148" s="23">
        <f>D16</f>
        <v>0</v>
      </c>
      <c r="E148" s="23">
        <f>E16</f>
        <v>0</v>
      </c>
      <c r="F148" s="23">
        <f>F16</f>
        <v>0</v>
      </c>
      <c r="G148" s="106"/>
      <c r="H148" s="106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</row>
    <row r="149" spans="1:6" ht="24.75" customHeight="1">
      <c r="A149" s="52" t="s">
        <v>71</v>
      </c>
      <c r="B149" s="9">
        <f t="shared" si="2"/>
        <v>8.98</v>
      </c>
      <c r="C149" s="23">
        <f>C18</f>
        <v>8.98</v>
      </c>
      <c r="D149" s="23">
        <f>D18</f>
        <v>0</v>
      </c>
      <c r="E149" s="23">
        <f>E18</f>
        <v>0</v>
      </c>
      <c r="F149" s="23">
        <f>F18</f>
        <v>0</v>
      </c>
    </row>
    <row r="150" spans="1:6" ht="24.75" customHeight="1">
      <c r="A150" s="136" t="s">
        <v>39</v>
      </c>
      <c r="B150" s="9">
        <f t="shared" si="2"/>
        <v>1354.845</v>
      </c>
      <c r="C150" s="23">
        <f>C7</f>
        <v>1354.845</v>
      </c>
      <c r="D150" s="23"/>
      <c r="E150" s="23"/>
      <c r="F150" s="24"/>
    </row>
    <row r="151" spans="1:6" ht="24.75" customHeight="1" thickBot="1">
      <c r="A151" s="136" t="s">
        <v>40</v>
      </c>
      <c r="B151" s="49">
        <f t="shared" si="2"/>
        <v>3.306</v>
      </c>
      <c r="C151" s="176">
        <f>C8</f>
        <v>3.306</v>
      </c>
      <c r="D151" s="176"/>
      <c r="E151" s="176"/>
      <c r="F151" s="177"/>
    </row>
    <row r="152" spans="1:6" ht="24.75" customHeight="1" thickBot="1">
      <c r="A152" s="139" t="s">
        <v>18</v>
      </c>
      <c r="B152" s="140">
        <f t="shared" si="2"/>
        <v>31164.467</v>
      </c>
      <c r="C152" s="178">
        <f>C153+C154+C155</f>
        <v>209.678</v>
      </c>
      <c r="D152" s="178">
        <f>D153+D154+D155</f>
        <v>1.63</v>
      </c>
      <c r="E152" s="178">
        <f>E153+E154+E155</f>
        <v>2585.375</v>
      </c>
      <c r="F152" s="179">
        <f>F153+F154+F155</f>
        <v>28367.784</v>
      </c>
    </row>
    <row r="153" spans="1:6" ht="24.75" customHeight="1">
      <c r="A153" s="143" t="s">
        <v>15</v>
      </c>
      <c r="B153" s="144">
        <f t="shared" si="2"/>
        <v>12392.451999999997</v>
      </c>
      <c r="C153" s="180">
        <f>C13+C25+C30+C35+C42+C48+C53+C58+C63+C74+C81+C88+C93+C98+C103+C108+C113+C118+C123+C128+C136+C142</f>
        <v>23.380000000000003</v>
      </c>
      <c r="D153" s="180">
        <f>D13+D25+D30+D35+D42+D48+D53+D58+D63+D74+D81+D88+D93+D98+D103+D108+D113+D118+D123+D128+D136+D142</f>
        <v>0</v>
      </c>
      <c r="E153" s="180">
        <f>E13+E25+E30+E35+E42+E48+E53+E58+E63+E74+E81+E88+E93+E98+E103+E108+E113+E118+E123+E128+E136+E142</f>
        <v>1192.384</v>
      </c>
      <c r="F153" s="181">
        <f>F13+F25+F30+F35+F42+F48+F53+F58+F63+F74+F81+F88+F93+F98+F103+F108+F113+F118+F123+F128+F136+F142</f>
        <v>11176.687999999998</v>
      </c>
    </row>
    <row r="154" spans="1:6" ht="24.75" customHeight="1">
      <c r="A154" s="47" t="s">
        <v>57</v>
      </c>
      <c r="B154" s="9">
        <f t="shared" si="2"/>
        <v>402.02</v>
      </c>
      <c r="C154" s="23">
        <f>C14+C43+C129+C137</f>
        <v>0</v>
      </c>
      <c r="D154" s="23">
        <f>D14+D43+D129+D137</f>
        <v>0</v>
      </c>
      <c r="E154" s="23">
        <f>E14+E43+E129+E137</f>
        <v>133.179</v>
      </c>
      <c r="F154" s="24">
        <f>F14+F43+F129+F137</f>
        <v>268.841</v>
      </c>
    </row>
    <row r="155" spans="1:6" ht="27.75" customHeight="1" thickBot="1">
      <c r="A155" s="132" t="s">
        <v>16</v>
      </c>
      <c r="B155" s="49">
        <f t="shared" si="2"/>
        <v>18369.995000000003</v>
      </c>
      <c r="C155" s="176">
        <f>C15+C26+C31+C36++C44+C49+C54+C59+C64+C75+C82+C89+C94+C99+C104+C109+C114+C119+C124+C130+C138+C143</f>
        <v>186.298</v>
      </c>
      <c r="D155" s="176">
        <f>D15+D26+D31+D36++D44+D49+D54+D59+D64+D75+D82+D89+D94+D99+D104+D109+D114+D119+D124+D130+D138+D143</f>
        <v>1.63</v>
      </c>
      <c r="E155" s="176">
        <f>E15+E26+E31+E36++E44+E49+E54+E59+E64+E75+E82+E89+E94+E99+E104+E109+E114+E119+E124+E130+E138+E143</f>
        <v>1259.8120000000001</v>
      </c>
      <c r="F155" s="177">
        <f>F15+F26+F31+F36++F44+F49+F54+F59+F64+F75+F82+F89+F94+F99+F104+F109+F114+F119+F124+F130+F138+F143</f>
        <v>16922.255</v>
      </c>
    </row>
    <row r="156" spans="1:6" ht="27.75" customHeight="1" thickBot="1">
      <c r="A156" s="145" t="s">
        <v>46</v>
      </c>
      <c r="B156" s="85">
        <f t="shared" si="2"/>
        <v>40.135999999999996</v>
      </c>
      <c r="C156" s="182">
        <f>C157+C158</f>
        <v>29.499999999999996</v>
      </c>
      <c r="D156" s="182">
        <f>D157+D158</f>
        <v>1.394</v>
      </c>
      <c r="E156" s="182">
        <f>E157+E158</f>
        <v>9.074</v>
      </c>
      <c r="F156" s="183">
        <f>F157+F158</f>
        <v>0.168</v>
      </c>
    </row>
    <row r="157" spans="1:6" ht="23.25">
      <c r="A157" s="148" t="s">
        <v>47</v>
      </c>
      <c r="B157" s="68">
        <f t="shared" si="2"/>
        <v>36.82999999999999</v>
      </c>
      <c r="C157" s="172">
        <f>C11+C18+C40+C68+C79+C86+C134</f>
        <v>26.193999999999996</v>
      </c>
      <c r="D157" s="172">
        <f>D11+D40+D68+D86</f>
        <v>1.394</v>
      </c>
      <c r="E157" s="172">
        <f>E11+E40+E68+E86</f>
        <v>9.074</v>
      </c>
      <c r="F157" s="173">
        <f>F11+F40+F68+F86</f>
        <v>0.168</v>
      </c>
    </row>
    <row r="158" spans="1:8" s="35" customFormat="1" ht="26.25" customHeight="1" thickBot="1">
      <c r="A158" s="48" t="s">
        <v>55</v>
      </c>
      <c r="B158" s="49">
        <f t="shared" si="2"/>
        <v>3.306</v>
      </c>
      <c r="C158" s="176">
        <f>C8</f>
        <v>3.306</v>
      </c>
      <c r="D158" s="176">
        <f>D8</f>
        <v>0</v>
      </c>
      <c r="E158" s="176">
        <f>E8</f>
        <v>0</v>
      </c>
      <c r="F158" s="177">
        <f>F8</f>
        <v>0</v>
      </c>
      <c r="G158" s="103"/>
      <c r="H158" s="103"/>
    </row>
    <row r="159" spans="1:8" s="35" customFormat="1" ht="26.25" customHeight="1" thickBot="1">
      <c r="A159" s="57"/>
      <c r="B159" s="149"/>
      <c r="C159" s="149"/>
      <c r="D159" s="149"/>
      <c r="E159" s="149"/>
      <c r="F159" s="149"/>
      <c r="G159" s="103"/>
      <c r="H159" s="103"/>
    </row>
    <row r="160" spans="1:6" ht="24" thickBot="1">
      <c r="A160" s="84" t="s">
        <v>81</v>
      </c>
      <c r="B160" s="85">
        <f>C160+D160+E160+F160</f>
        <v>130080.75699999998</v>
      </c>
      <c r="C160" s="86">
        <f>C5+C16+C22+C27+C32+C37+C45+C50+C55+C60+C65+C76+C83+C90+C95+C100+C105+C110+C115+C120+C125+C131+C139</f>
        <v>46188.53099999999</v>
      </c>
      <c r="D160" s="86">
        <f>D5+D16+D22+D27+D32+D37+D45+D50+D55+D60+D65+D76+D83+D90+D95+D100+D105+D110+D115+D120+D125+D131+D139</f>
        <v>2524.826</v>
      </c>
      <c r="E160" s="86">
        <f>E5+E16+E22+E27+E32+E37+E45+E50+E55+E60+E65+E76+E83+E90+E95+E100+E105+E110+E115+E120+E125+E131+E139</f>
        <v>35779.325</v>
      </c>
      <c r="F160" s="86">
        <f>F5+F16+F22+F27+F32+F37+F45+F50+F55+F60+F65+F76+F83+F90+F95+F100+F105+F110+F115+F120+F125+F131+F139</f>
        <v>45588.075</v>
      </c>
    </row>
  </sheetData>
  <sheetProtection/>
  <mergeCells count="2">
    <mergeCell ref="A1:F1"/>
    <mergeCell ref="A2:F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1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1"/>
  <sheetViews>
    <sheetView zoomScale="60" zoomScaleNormal="60" zoomScalePageLayoutView="0" workbookViewId="0" topLeftCell="A1">
      <pane xSplit="1" ySplit="5" topLeftCell="B129" activePane="bottomRight" state="frozen"/>
      <selection pane="topLeft" activeCell="I184" sqref="I184"/>
      <selection pane="topRight" activeCell="I184" sqref="I184"/>
      <selection pane="bottomLeft" activeCell="I184" sqref="I184"/>
      <selection pane="bottomRight" activeCell="B164" sqref="B164"/>
    </sheetView>
  </sheetViews>
  <sheetFormatPr defaultColWidth="9.00390625" defaultRowHeight="12.75"/>
  <cols>
    <col min="1" max="1" width="58.375" style="8" customWidth="1"/>
    <col min="2" max="6" width="25.25390625" style="8" customWidth="1"/>
    <col min="7" max="11" width="18.375" style="103" customWidth="1"/>
    <col min="12" max="14" width="9.125" style="8" customWidth="1"/>
  </cols>
  <sheetData>
    <row r="1" spans="1:6" s="107" customFormat="1" ht="61.5" customHeight="1">
      <c r="A1" s="202" t="s">
        <v>92</v>
      </c>
      <c r="B1" s="202"/>
      <c r="C1" s="202"/>
      <c r="D1" s="202"/>
      <c r="E1" s="202"/>
      <c r="F1" s="202"/>
    </row>
    <row r="2" spans="1:6" s="108" customFormat="1" ht="36.75" customHeight="1">
      <c r="A2" s="203" t="s">
        <v>93</v>
      </c>
      <c r="B2" s="203"/>
      <c r="C2" s="203"/>
      <c r="D2" s="204"/>
      <c r="E2" s="204"/>
      <c r="F2" s="204"/>
    </row>
    <row r="3" spans="2:6" ht="23.25">
      <c r="B3" s="30"/>
      <c r="C3" s="30"/>
      <c r="D3" s="30"/>
      <c r="E3" s="30"/>
      <c r="F3" s="30"/>
    </row>
    <row r="4" spans="2:6" ht="24" thickBot="1">
      <c r="B4" s="30"/>
      <c r="C4" s="30"/>
      <c r="D4" s="30"/>
      <c r="E4" s="30"/>
      <c r="F4" s="30"/>
    </row>
    <row r="5" spans="1:11" s="5" customFormat="1" ht="29.25" customHeight="1" thickBot="1">
      <c r="A5" s="199" t="s">
        <v>25</v>
      </c>
      <c r="B5" s="110"/>
      <c r="C5" s="111" t="s">
        <v>0</v>
      </c>
      <c r="D5" s="111" t="s">
        <v>1</v>
      </c>
      <c r="E5" s="111" t="s">
        <v>2</v>
      </c>
      <c r="F5" s="112" t="s">
        <v>3</v>
      </c>
      <c r="G5" s="91"/>
      <c r="H5" s="91"/>
      <c r="I5" s="91"/>
      <c r="J5" s="91"/>
      <c r="K5" s="91"/>
    </row>
    <row r="6" spans="1:11" s="7" customFormat="1" ht="57" customHeight="1" thickBot="1">
      <c r="A6" s="67" t="s">
        <v>37</v>
      </c>
      <c r="B6" s="68">
        <f aca="true" t="shared" si="0" ref="B6:B69">C6+D6+E6+F6</f>
        <v>62204.611999999994</v>
      </c>
      <c r="C6" s="172">
        <f>C8+C10+C11+C13</f>
        <v>22051.119999999995</v>
      </c>
      <c r="D6" s="172">
        <f>D8+D10+D11+D13</f>
        <v>992.1189999999999</v>
      </c>
      <c r="E6" s="172">
        <f>E8+E10+E11+E13</f>
        <v>17088.876</v>
      </c>
      <c r="F6" s="173">
        <f>F8+F10+F11+F13</f>
        <v>22072.497</v>
      </c>
      <c r="G6" s="91"/>
      <c r="H6" s="91"/>
      <c r="I6" s="91"/>
      <c r="J6" s="91"/>
      <c r="K6" s="91"/>
    </row>
    <row r="7" spans="1:11" s="7" customFormat="1" ht="40.5" customHeight="1">
      <c r="A7" s="67" t="s">
        <v>44</v>
      </c>
      <c r="B7" s="56">
        <f t="shared" si="0"/>
        <v>14.872</v>
      </c>
      <c r="C7" s="180">
        <f>C9+C12</f>
        <v>9.832</v>
      </c>
      <c r="D7" s="180">
        <f>D9+D12</f>
        <v>1.328</v>
      </c>
      <c r="E7" s="180">
        <f>E9+E12</f>
        <v>3.641</v>
      </c>
      <c r="F7" s="181">
        <f>F9+F12</f>
        <v>0.071</v>
      </c>
      <c r="G7" s="91"/>
      <c r="H7" s="91"/>
      <c r="I7" s="91"/>
      <c r="J7" s="91"/>
      <c r="K7" s="91"/>
    </row>
    <row r="8" spans="1:11" s="7" customFormat="1" ht="24.75" customHeight="1">
      <c r="A8" s="113" t="s">
        <v>39</v>
      </c>
      <c r="B8" s="23">
        <f t="shared" si="0"/>
        <v>1666.24</v>
      </c>
      <c r="C8" s="200">
        <v>1666.24</v>
      </c>
      <c r="D8" s="175"/>
      <c r="E8" s="180"/>
      <c r="F8" s="181"/>
      <c r="G8" s="91"/>
      <c r="H8" s="91"/>
      <c r="I8" s="91"/>
      <c r="J8" s="91"/>
      <c r="K8" s="91"/>
    </row>
    <row r="9" spans="1:11" s="7" customFormat="1" ht="24.75" customHeight="1">
      <c r="A9" s="113" t="s">
        <v>40</v>
      </c>
      <c r="B9" s="164">
        <f t="shared" si="0"/>
        <v>3.503</v>
      </c>
      <c r="C9" s="180">
        <v>3.503</v>
      </c>
      <c r="D9" s="180"/>
      <c r="E9" s="180"/>
      <c r="F9" s="181"/>
      <c r="G9" s="91"/>
      <c r="H9" s="91"/>
      <c r="I9" s="91"/>
      <c r="J9" s="91"/>
      <c r="K9" s="91"/>
    </row>
    <row r="10" spans="1:11" s="7" customFormat="1" ht="27" customHeight="1">
      <c r="A10" s="50" t="s">
        <v>41</v>
      </c>
      <c r="B10" s="11">
        <f t="shared" si="0"/>
        <v>25359.749999999996</v>
      </c>
      <c r="C10" s="11">
        <v>3700.418999999998</v>
      </c>
      <c r="D10" s="11">
        <v>501.97599999999994</v>
      </c>
      <c r="E10" s="11">
        <v>14097.582999999999</v>
      </c>
      <c r="F10" s="12">
        <v>7059.772</v>
      </c>
      <c r="G10" s="91"/>
      <c r="H10" s="91"/>
      <c r="I10" s="91"/>
      <c r="J10" s="91"/>
      <c r="K10" s="91"/>
    </row>
    <row r="11" spans="1:11" s="45" customFormat="1" ht="27" customHeight="1">
      <c r="A11" s="50" t="s">
        <v>42</v>
      </c>
      <c r="B11" s="116">
        <f t="shared" si="0"/>
        <v>19483.427000000003</v>
      </c>
      <c r="C11" s="115">
        <v>16657.126</v>
      </c>
      <c r="D11" s="116">
        <v>488.723</v>
      </c>
      <c r="E11" s="116">
        <v>2294.058</v>
      </c>
      <c r="F11" s="117">
        <v>43.52</v>
      </c>
      <c r="G11" s="100"/>
      <c r="H11" s="100"/>
      <c r="I11" s="100"/>
      <c r="J11" s="100"/>
      <c r="K11" s="100"/>
    </row>
    <row r="12" spans="1:11" s="45" customFormat="1" ht="27" customHeight="1">
      <c r="A12" s="50" t="s">
        <v>43</v>
      </c>
      <c r="B12" s="116">
        <f t="shared" si="0"/>
        <v>11.369</v>
      </c>
      <c r="C12" s="115">
        <v>6.329</v>
      </c>
      <c r="D12" s="116">
        <v>1.328</v>
      </c>
      <c r="E12" s="116">
        <v>3.641</v>
      </c>
      <c r="F12" s="117">
        <v>0.071</v>
      </c>
      <c r="G12" s="100"/>
      <c r="H12" s="100"/>
      <c r="I12" s="100"/>
      <c r="J12" s="100"/>
      <c r="K12" s="100"/>
    </row>
    <row r="13" spans="1:11" s="7" customFormat="1" ht="27" customHeight="1">
      <c r="A13" s="39" t="s">
        <v>14</v>
      </c>
      <c r="B13" s="11">
        <f t="shared" si="0"/>
        <v>15695.195</v>
      </c>
      <c r="C13" s="11">
        <f>C14+C15+C16</f>
        <v>27.335</v>
      </c>
      <c r="D13" s="11">
        <f>D14+D15+D16</f>
        <v>1.42</v>
      </c>
      <c r="E13" s="11">
        <f>E14+E15+E16</f>
        <v>697.235</v>
      </c>
      <c r="F13" s="12">
        <f>F14+F15+F16</f>
        <v>14969.205</v>
      </c>
      <c r="G13" s="91"/>
      <c r="H13" s="91"/>
      <c r="I13" s="91"/>
      <c r="J13" s="91"/>
      <c r="K13" s="91"/>
    </row>
    <row r="14" spans="1:11" s="7" customFormat="1" ht="27" customHeight="1">
      <c r="A14" s="39" t="s">
        <v>15</v>
      </c>
      <c r="B14" s="11">
        <f t="shared" si="0"/>
        <v>4212.467</v>
      </c>
      <c r="C14" s="14">
        <v>11.828</v>
      </c>
      <c r="D14" s="14">
        <v>0</v>
      </c>
      <c r="E14" s="14">
        <v>183.838</v>
      </c>
      <c r="F14" s="15">
        <v>4016.801</v>
      </c>
      <c r="G14" s="91"/>
      <c r="H14" s="91"/>
      <c r="I14" s="91"/>
      <c r="J14" s="91"/>
      <c r="K14" s="91"/>
    </row>
    <row r="15" spans="1:11" s="7" customFormat="1" ht="27" customHeight="1">
      <c r="A15" s="47" t="s">
        <v>57</v>
      </c>
      <c r="B15" s="11">
        <f t="shared" si="0"/>
        <v>0</v>
      </c>
      <c r="C15" s="14">
        <v>0</v>
      </c>
      <c r="D15" s="14">
        <v>0</v>
      </c>
      <c r="E15" s="14">
        <v>0</v>
      </c>
      <c r="F15" s="15">
        <v>0</v>
      </c>
      <c r="G15" s="91"/>
      <c r="H15" s="91"/>
      <c r="I15" s="91"/>
      <c r="J15" s="91"/>
      <c r="K15" s="91"/>
    </row>
    <row r="16" spans="1:11" s="7" customFormat="1" ht="27" customHeight="1">
      <c r="A16" s="39" t="s">
        <v>16</v>
      </c>
      <c r="B16" s="11">
        <f t="shared" si="0"/>
        <v>11482.728000000001</v>
      </c>
      <c r="C16" s="14">
        <v>15.507</v>
      </c>
      <c r="D16" s="14">
        <v>1.42</v>
      </c>
      <c r="E16" s="14">
        <v>513.397</v>
      </c>
      <c r="F16" s="15">
        <v>10952.404</v>
      </c>
      <c r="G16" s="91"/>
      <c r="H16" s="91"/>
      <c r="I16" s="91"/>
      <c r="J16" s="91"/>
      <c r="K16" s="91"/>
    </row>
    <row r="17" spans="1:11" s="7" customFormat="1" ht="68.25" customHeight="1">
      <c r="A17" s="118" t="s">
        <v>66</v>
      </c>
      <c r="B17" s="11">
        <f t="shared" si="0"/>
        <v>2209.759</v>
      </c>
      <c r="C17" s="23">
        <f>C18+C20</f>
        <v>2209.759</v>
      </c>
      <c r="D17" s="23">
        <f>D18+D20</f>
        <v>0</v>
      </c>
      <c r="E17" s="23">
        <f>E18+E20</f>
        <v>0</v>
      </c>
      <c r="F17" s="24">
        <f>F18+F20</f>
        <v>0</v>
      </c>
      <c r="G17" s="91"/>
      <c r="H17" s="91"/>
      <c r="I17" s="91"/>
      <c r="J17" s="91"/>
      <c r="K17" s="91"/>
    </row>
    <row r="18" spans="1:11" s="7" customFormat="1" ht="24.75" customHeight="1">
      <c r="A18" s="39" t="s">
        <v>17</v>
      </c>
      <c r="B18" s="78">
        <f t="shared" si="0"/>
        <v>2209.759</v>
      </c>
      <c r="C18" s="79">
        <v>2209.759</v>
      </c>
      <c r="D18" s="59"/>
      <c r="E18" s="59"/>
      <c r="F18" s="74"/>
      <c r="G18" s="91"/>
      <c r="H18" s="91"/>
      <c r="I18" s="91"/>
      <c r="J18" s="91"/>
      <c r="K18" s="91"/>
    </row>
    <row r="19" spans="1:11" s="45" customFormat="1" ht="26.25" customHeight="1">
      <c r="A19" s="50" t="s">
        <v>67</v>
      </c>
      <c r="B19" s="119">
        <f t="shared" si="0"/>
        <v>10.274</v>
      </c>
      <c r="C19" s="79">
        <v>10.274</v>
      </c>
      <c r="D19" s="120"/>
      <c r="E19" s="120"/>
      <c r="F19" s="121"/>
      <c r="G19" s="100"/>
      <c r="H19" s="100"/>
      <c r="I19" s="100"/>
      <c r="J19" s="100"/>
      <c r="K19" s="100"/>
    </row>
    <row r="20" spans="1:11" s="7" customFormat="1" ht="24.75" customHeight="1">
      <c r="A20" s="39" t="s">
        <v>14</v>
      </c>
      <c r="B20" s="11">
        <f t="shared" si="0"/>
        <v>0</v>
      </c>
      <c r="C20" s="23">
        <f>C21+C22</f>
        <v>0</v>
      </c>
      <c r="D20" s="23">
        <f>D21+D22</f>
        <v>0</v>
      </c>
      <c r="E20" s="23">
        <f>E21+E22</f>
        <v>0</v>
      </c>
      <c r="F20" s="24">
        <f>F21+F22</f>
        <v>0</v>
      </c>
      <c r="G20" s="91"/>
      <c r="H20" s="91"/>
      <c r="I20" s="91"/>
      <c r="J20" s="91"/>
      <c r="K20" s="91"/>
    </row>
    <row r="21" spans="1:11" s="7" customFormat="1" ht="24.75" customHeight="1">
      <c r="A21" s="39" t="s">
        <v>15</v>
      </c>
      <c r="B21" s="11">
        <f t="shared" si="0"/>
        <v>0</v>
      </c>
      <c r="C21" s="59"/>
      <c r="D21" s="59"/>
      <c r="E21" s="59"/>
      <c r="F21" s="74"/>
      <c r="G21" s="91"/>
      <c r="H21" s="91"/>
      <c r="I21" s="91"/>
      <c r="J21" s="91"/>
      <c r="K21" s="91"/>
    </row>
    <row r="22" spans="1:11" s="7" customFormat="1" ht="24.75" customHeight="1">
      <c r="A22" s="39" t="s">
        <v>16</v>
      </c>
      <c r="B22" s="54">
        <f t="shared" si="0"/>
        <v>0</v>
      </c>
      <c r="C22" s="59"/>
      <c r="D22" s="59"/>
      <c r="E22" s="59"/>
      <c r="F22" s="74"/>
      <c r="G22" s="91"/>
      <c r="H22" s="91"/>
      <c r="I22" s="91"/>
      <c r="J22" s="91"/>
      <c r="K22" s="91"/>
    </row>
    <row r="23" spans="1:11" s="7" customFormat="1" ht="27" customHeight="1">
      <c r="A23" s="118" t="s">
        <v>36</v>
      </c>
      <c r="B23" s="11">
        <f t="shared" si="0"/>
        <v>4630.9130000000005</v>
      </c>
      <c r="C23" s="23">
        <f>C24+C25</f>
        <v>545.59</v>
      </c>
      <c r="D23" s="23"/>
      <c r="E23" s="23">
        <f>E24+E25</f>
        <v>1571.478</v>
      </c>
      <c r="F23" s="24">
        <f>F24+F25</f>
        <v>2513.845</v>
      </c>
      <c r="G23" s="91"/>
      <c r="H23" s="91"/>
      <c r="I23" s="91"/>
      <c r="J23" s="91"/>
      <c r="K23" s="91"/>
    </row>
    <row r="24" spans="1:11" s="7" customFormat="1" ht="27" customHeight="1">
      <c r="A24" s="39" t="s">
        <v>17</v>
      </c>
      <c r="B24" s="11">
        <f t="shared" si="0"/>
        <v>2737.461</v>
      </c>
      <c r="C24" s="11">
        <v>474.848</v>
      </c>
      <c r="D24" s="11"/>
      <c r="E24" s="11">
        <v>1314.973</v>
      </c>
      <c r="F24" s="12">
        <v>947.64</v>
      </c>
      <c r="G24" s="91"/>
      <c r="H24" s="91"/>
      <c r="I24" s="91"/>
      <c r="J24" s="91"/>
      <c r="K24" s="91"/>
    </row>
    <row r="25" spans="1:11" s="7" customFormat="1" ht="27" customHeight="1">
      <c r="A25" s="39" t="s">
        <v>14</v>
      </c>
      <c r="B25" s="11">
        <f t="shared" si="0"/>
        <v>1893.452</v>
      </c>
      <c r="C25" s="23">
        <f>C26+C27</f>
        <v>70.742</v>
      </c>
      <c r="D25" s="11"/>
      <c r="E25" s="23">
        <f>E26+E27</f>
        <v>256.505</v>
      </c>
      <c r="F25" s="24">
        <f>F26+F27</f>
        <v>1566.205</v>
      </c>
      <c r="G25" s="91"/>
      <c r="H25" s="91"/>
      <c r="I25" s="91"/>
      <c r="J25" s="91"/>
      <c r="K25" s="91"/>
    </row>
    <row r="26" spans="1:11" s="7" customFormat="1" ht="27" customHeight="1">
      <c r="A26" s="39" t="s">
        <v>15</v>
      </c>
      <c r="B26" s="11">
        <f t="shared" si="0"/>
        <v>1149.642</v>
      </c>
      <c r="C26" s="14"/>
      <c r="D26" s="14"/>
      <c r="E26" s="14">
        <v>65.612</v>
      </c>
      <c r="F26" s="15">
        <v>1084.03</v>
      </c>
      <c r="G26" s="91"/>
      <c r="H26" s="91"/>
      <c r="I26" s="91"/>
      <c r="J26" s="91"/>
      <c r="K26" s="91"/>
    </row>
    <row r="27" spans="1:11" s="7" customFormat="1" ht="27" customHeight="1">
      <c r="A27" s="39" t="s">
        <v>16</v>
      </c>
      <c r="B27" s="11">
        <f t="shared" si="0"/>
        <v>743.81</v>
      </c>
      <c r="C27" s="14">
        <v>70.742</v>
      </c>
      <c r="D27" s="14"/>
      <c r="E27" s="14">
        <v>190.893</v>
      </c>
      <c r="F27" s="15">
        <v>482.175</v>
      </c>
      <c r="G27" s="91"/>
      <c r="H27" s="91"/>
      <c r="I27" s="91"/>
      <c r="J27" s="91"/>
      <c r="K27" s="91"/>
    </row>
    <row r="28" spans="1:11" s="7" customFormat="1" ht="27" customHeight="1">
      <c r="A28" s="118" t="s">
        <v>6</v>
      </c>
      <c r="B28" s="11">
        <f t="shared" si="0"/>
        <v>1053.376</v>
      </c>
      <c r="C28" s="23">
        <f>C29+C30</f>
        <v>1053.376</v>
      </c>
      <c r="D28" s="11"/>
      <c r="E28" s="11"/>
      <c r="F28" s="12"/>
      <c r="G28" s="91"/>
      <c r="H28" s="91"/>
      <c r="I28" s="91"/>
      <c r="J28" s="91"/>
      <c r="K28" s="91"/>
    </row>
    <row r="29" spans="1:11" s="7" customFormat="1" ht="27" customHeight="1">
      <c r="A29" s="39" t="s">
        <v>17</v>
      </c>
      <c r="B29" s="11">
        <f t="shared" si="0"/>
        <v>1052.104</v>
      </c>
      <c r="C29" s="11">
        <v>1052.104</v>
      </c>
      <c r="D29" s="11"/>
      <c r="E29" s="23"/>
      <c r="F29" s="24"/>
      <c r="G29" s="91"/>
      <c r="H29" s="91"/>
      <c r="I29" s="91"/>
      <c r="J29" s="91"/>
      <c r="K29" s="91"/>
    </row>
    <row r="30" spans="1:11" s="7" customFormat="1" ht="27" customHeight="1">
      <c r="A30" s="39" t="s">
        <v>14</v>
      </c>
      <c r="B30" s="11">
        <f t="shared" si="0"/>
        <v>1.272</v>
      </c>
      <c r="C30" s="23">
        <f>C31+C32</f>
        <v>1.272</v>
      </c>
      <c r="D30" s="11"/>
      <c r="E30" s="23">
        <f>E31+E32</f>
        <v>0</v>
      </c>
      <c r="F30" s="24">
        <f>F31+F32</f>
        <v>0</v>
      </c>
      <c r="G30" s="91"/>
      <c r="H30" s="91"/>
      <c r="I30" s="91"/>
      <c r="J30" s="91"/>
      <c r="K30" s="91"/>
    </row>
    <row r="31" spans="1:11" s="7" customFormat="1" ht="27" customHeight="1">
      <c r="A31" s="39" t="s">
        <v>15</v>
      </c>
      <c r="B31" s="11">
        <f t="shared" si="0"/>
        <v>1.272</v>
      </c>
      <c r="C31" s="14">
        <v>1.272</v>
      </c>
      <c r="D31" s="14"/>
      <c r="E31" s="14"/>
      <c r="F31" s="15"/>
      <c r="G31" s="91"/>
      <c r="H31" s="91"/>
      <c r="I31" s="91"/>
      <c r="J31" s="91"/>
      <c r="K31" s="91"/>
    </row>
    <row r="32" spans="1:11" s="7" customFormat="1" ht="27" customHeight="1">
      <c r="A32" s="39" t="s">
        <v>16</v>
      </c>
      <c r="B32" s="11">
        <f t="shared" si="0"/>
        <v>0</v>
      </c>
      <c r="C32" s="14"/>
      <c r="D32" s="14"/>
      <c r="E32" s="14"/>
      <c r="F32" s="15"/>
      <c r="G32" s="91"/>
      <c r="H32" s="91"/>
      <c r="I32" s="91"/>
      <c r="J32" s="91"/>
      <c r="K32" s="91"/>
    </row>
    <row r="33" spans="1:11" s="7" customFormat="1" ht="49.5" customHeight="1">
      <c r="A33" s="118" t="s">
        <v>104</v>
      </c>
      <c r="B33" s="11">
        <f t="shared" si="0"/>
        <v>232.96800000000002</v>
      </c>
      <c r="C33" s="23">
        <f>C34+C35</f>
        <v>0</v>
      </c>
      <c r="D33" s="23">
        <f>D34+D35</f>
        <v>138.9</v>
      </c>
      <c r="E33" s="23">
        <f>E34+E35</f>
        <v>55.41</v>
      </c>
      <c r="F33" s="24">
        <f>F34+F35</f>
        <v>38.658</v>
      </c>
      <c r="G33" s="91"/>
      <c r="H33" s="91"/>
      <c r="I33" s="91"/>
      <c r="J33" s="91"/>
      <c r="K33" s="91"/>
    </row>
    <row r="34" spans="1:11" s="7" customFormat="1" ht="27" customHeight="1">
      <c r="A34" s="39" t="s">
        <v>17</v>
      </c>
      <c r="B34" s="11">
        <f t="shared" si="0"/>
        <v>218.192</v>
      </c>
      <c r="C34" s="11"/>
      <c r="D34" s="11">
        <v>138.9</v>
      </c>
      <c r="E34" s="11">
        <v>40.634</v>
      </c>
      <c r="F34" s="12">
        <v>38.658</v>
      </c>
      <c r="G34" s="91"/>
      <c r="H34" s="91"/>
      <c r="I34" s="91"/>
      <c r="J34" s="91"/>
      <c r="K34" s="91"/>
    </row>
    <row r="35" spans="1:11" s="7" customFormat="1" ht="27" customHeight="1">
      <c r="A35" s="39" t="s">
        <v>14</v>
      </c>
      <c r="B35" s="11">
        <f t="shared" si="0"/>
        <v>14.776</v>
      </c>
      <c r="C35" s="11"/>
      <c r="D35" s="11"/>
      <c r="E35" s="23">
        <f>E36+E37</f>
        <v>14.776</v>
      </c>
      <c r="F35" s="24">
        <f>F36+F37</f>
        <v>0</v>
      </c>
      <c r="G35" s="91"/>
      <c r="H35" s="91"/>
      <c r="I35" s="91"/>
      <c r="J35" s="91"/>
      <c r="K35" s="91"/>
    </row>
    <row r="36" spans="1:11" s="7" customFormat="1" ht="27" customHeight="1">
      <c r="A36" s="39" t="s">
        <v>15</v>
      </c>
      <c r="B36" s="11">
        <f t="shared" si="0"/>
        <v>14.776</v>
      </c>
      <c r="C36" s="14"/>
      <c r="D36" s="14"/>
      <c r="E36" s="14">
        <v>14.776</v>
      </c>
      <c r="F36" s="15"/>
      <c r="G36" s="91"/>
      <c r="H36" s="91"/>
      <c r="I36" s="91"/>
      <c r="J36" s="91"/>
      <c r="K36" s="91"/>
    </row>
    <row r="37" spans="1:11" s="7" customFormat="1" ht="27" customHeight="1">
      <c r="A37" s="39" t="s">
        <v>16</v>
      </c>
      <c r="B37" s="11">
        <f t="shared" si="0"/>
        <v>0</v>
      </c>
      <c r="C37" s="14"/>
      <c r="D37" s="14"/>
      <c r="E37" s="14"/>
      <c r="F37" s="15"/>
      <c r="G37" s="91"/>
      <c r="H37" s="91"/>
      <c r="I37" s="91"/>
      <c r="J37" s="91"/>
      <c r="K37" s="91"/>
    </row>
    <row r="38" spans="1:11" s="7" customFormat="1" ht="39.75" customHeight="1">
      <c r="A38" s="118" t="s">
        <v>73</v>
      </c>
      <c r="B38" s="11">
        <f t="shared" si="0"/>
        <v>11416.158</v>
      </c>
      <c r="C38" s="23">
        <f>C39+C40+C42</f>
        <v>6829.582</v>
      </c>
      <c r="D38" s="23"/>
      <c r="E38" s="23">
        <f>E39+E42</f>
        <v>1661.256</v>
      </c>
      <c r="F38" s="24">
        <f>F39+F42</f>
        <v>2925.32</v>
      </c>
      <c r="G38" s="91"/>
      <c r="H38" s="91"/>
      <c r="I38" s="91"/>
      <c r="J38" s="91"/>
      <c r="K38" s="91"/>
    </row>
    <row r="39" spans="1:11" s="45" customFormat="1" ht="34.5" customHeight="1">
      <c r="A39" s="50" t="s">
        <v>38</v>
      </c>
      <c r="B39" s="11">
        <f t="shared" si="0"/>
        <v>3331.012</v>
      </c>
      <c r="C39" s="11">
        <f>6829.582-C40</f>
        <v>913.5370000000003</v>
      </c>
      <c r="D39" s="11"/>
      <c r="E39" s="23">
        <v>1606.816</v>
      </c>
      <c r="F39" s="24">
        <v>810.659</v>
      </c>
      <c r="G39" s="100"/>
      <c r="H39" s="100"/>
      <c r="I39" s="100"/>
      <c r="J39" s="100"/>
      <c r="K39" s="100"/>
    </row>
    <row r="40" spans="1:11" s="45" customFormat="1" ht="48" customHeight="1">
      <c r="A40" s="122" t="s">
        <v>54</v>
      </c>
      <c r="B40" s="11">
        <f t="shared" si="0"/>
        <v>5916.045</v>
      </c>
      <c r="C40" s="11">
        <v>5916.045</v>
      </c>
      <c r="D40" s="11"/>
      <c r="E40" s="11"/>
      <c r="F40" s="12"/>
      <c r="G40" s="100"/>
      <c r="H40" s="100"/>
      <c r="I40" s="100"/>
      <c r="J40" s="100"/>
      <c r="K40" s="100"/>
    </row>
    <row r="41" spans="1:11" s="7" customFormat="1" ht="27" customHeight="1">
      <c r="A41" s="52" t="s">
        <v>43</v>
      </c>
      <c r="B41" s="119">
        <f t="shared" si="0"/>
        <v>7.6</v>
      </c>
      <c r="C41" s="124">
        <v>7.6</v>
      </c>
      <c r="D41" s="116"/>
      <c r="E41" s="116"/>
      <c r="F41" s="60"/>
      <c r="G41" s="91"/>
      <c r="H41" s="91"/>
      <c r="I41" s="91"/>
      <c r="J41" s="91"/>
      <c r="K41" s="91"/>
    </row>
    <row r="42" spans="1:11" s="7" customFormat="1" ht="27" customHeight="1">
      <c r="A42" s="39" t="s">
        <v>14</v>
      </c>
      <c r="B42" s="11">
        <f t="shared" si="0"/>
        <v>2169.101</v>
      </c>
      <c r="C42" s="11"/>
      <c r="D42" s="11"/>
      <c r="E42" s="23">
        <f>E43+E44+E45</f>
        <v>54.44</v>
      </c>
      <c r="F42" s="24">
        <f>F43+F44+F45</f>
        <v>2114.661</v>
      </c>
      <c r="G42" s="91"/>
      <c r="H42" s="91"/>
      <c r="I42" s="91"/>
      <c r="J42" s="91"/>
      <c r="K42" s="91"/>
    </row>
    <row r="43" spans="1:11" s="7" customFormat="1" ht="27" customHeight="1">
      <c r="A43" s="39" t="s">
        <v>15</v>
      </c>
      <c r="B43" s="11">
        <f t="shared" si="0"/>
        <v>2079.9629999999997</v>
      </c>
      <c r="C43" s="14"/>
      <c r="D43" s="14"/>
      <c r="E43" s="14">
        <v>54.44</v>
      </c>
      <c r="F43" s="15">
        <v>2025.523</v>
      </c>
      <c r="G43" s="91"/>
      <c r="H43" s="91"/>
      <c r="I43" s="91"/>
      <c r="J43" s="91"/>
      <c r="K43" s="91"/>
    </row>
    <row r="44" spans="1:11" s="7" customFormat="1" ht="27" customHeight="1">
      <c r="A44" s="47" t="s">
        <v>57</v>
      </c>
      <c r="B44" s="11">
        <f t="shared" si="0"/>
        <v>60.725</v>
      </c>
      <c r="C44" s="14"/>
      <c r="D44" s="14"/>
      <c r="E44" s="14"/>
      <c r="F44" s="15">
        <v>60.725</v>
      </c>
      <c r="G44" s="91"/>
      <c r="H44" s="91"/>
      <c r="I44" s="91"/>
      <c r="J44" s="91"/>
      <c r="K44" s="91"/>
    </row>
    <row r="45" spans="1:11" s="7" customFormat="1" ht="27" customHeight="1">
      <c r="A45" s="39" t="s">
        <v>16</v>
      </c>
      <c r="B45" s="11">
        <f t="shared" si="0"/>
        <v>28.413</v>
      </c>
      <c r="C45" s="14"/>
      <c r="D45" s="14"/>
      <c r="E45" s="14"/>
      <c r="F45" s="15">
        <v>28.413</v>
      </c>
      <c r="G45" s="91"/>
      <c r="H45" s="91"/>
      <c r="I45" s="91"/>
      <c r="J45" s="91"/>
      <c r="K45" s="91"/>
    </row>
    <row r="46" spans="1:11" s="7" customFormat="1" ht="27" customHeight="1">
      <c r="A46" s="118" t="s">
        <v>35</v>
      </c>
      <c r="B46" s="11">
        <f t="shared" si="0"/>
        <v>77.305</v>
      </c>
      <c r="C46" s="23"/>
      <c r="D46" s="23"/>
      <c r="E46" s="23">
        <f>E47+E48</f>
        <v>40.93</v>
      </c>
      <c r="F46" s="24">
        <f>F47+F48</f>
        <v>36.375</v>
      </c>
      <c r="G46" s="91"/>
      <c r="H46" s="91"/>
      <c r="I46" s="91"/>
      <c r="J46" s="91"/>
      <c r="K46" s="91"/>
    </row>
    <row r="47" spans="1:11" s="7" customFormat="1" ht="27" customHeight="1">
      <c r="A47" s="39" t="s">
        <v>17</v>
      </c>
      <c r="B47" s="11">
        <f t="shared" si="0"/>
        <v>56.751999999999995</v>
      </c>
      <c r="C47" s="11"/>
      <c r="D47" s="11"/>
      <c r="E47" s="23">
        <v>40.93</v>
      </c>
      <c r="F47" s="24">
        <v>15.822</v>
      </c>
      <c r="G47" s="91"/>
      <c r="H47" s="91"/>
      <c r="I47" s="91"/>
      <c r="J47" s="91"/>
      <c r="K47" s="91"/>
    </row>
    <row r="48" spans="1:11" s="7" customFormat="1" ht="27" customHeight="1">
      <c r="A48" s="39" t="s">
        <v>14</v>
      </c>
      <c r="B48" s="11">
        <f t="shared" si="0"/>
        <v>20.553</v>
      </c>
      <c r="C48" s="11"/>
      <c r="D48" s="11"/>
      <c r="E48" s="23">
        <f>E49+E50</f>
        <v>0</v>
      </c>
      <c r="F48" s="24">
        <f>F49+F50</f>
        <v>20.553</v>
      </c>
      <c r="G48" s="91"/>
      <c r="H48" s="91"/>
      <c r="I48" s="91"/>
      <c r="J48" s="91"/>
      <c r="K48" s="91"/>
    </row>
    <row r="49" spans="1:11" s="7" customFormat="1" ht="27" customHeight="1">
      <c r="A49" s="39" t="s">
        <v>15</v>
      </c>
      <c r="B49" s="11">
        <f t="shared" si="0"/>
        <v>16.166</v>
      </c>
      <c r="C49" s="14"/>
      <c r="D49" s="14"/>
      <c r="E49" s="14"/>
      <c r="F49" s="15">
        <v>16.166</v>
      </c>
      <c r="G49" s="91"/>
      <c r="H49" s="91"/>
      <c r="I49" s="91"/>
      <c r="J49" s="91"/>
      <c r="K49" s="91"/>
    </row>
    <row r="50" spans="1:11" s="7" customFormat="1" ht="27" customHeight="1">
      <c r="A50" s="39" t="s">
        <v>16</v>
      </c>
      <c r="B50" s="11">
        <f t="shared" si="0"/>
        <v>4.387</v>
      </c>
      <c r="C50" s="14"/>
      <c r="D50" s="14"/>
      <c r="E50" s="14"/>
      <c r="F50" s="15">
        <v>4.387</v>
      </c>
      <c r="G50" s="91"/>
      <c r="H50" s="91"/>
      <c r="I50" s="91"/>
      <c r="J50" s="91"/>
      <c r="K50" s="91"/>
    </row>
    <row r="51" spans="1:11" s="7" customFormat="1" ht="33" customHeight="1">
      <c r="A51" s="125" t="s">
        <v>74</v>
      </c>
      <c r="B51" s="11">
        <f t="shared" si="0"/>
        <v>0.373</v>
      </c>
      <c r="C51" s="23">
        <f>C52+C53</f>
        <v>0</v>
      </c>
      <c r="D51" s="23"/>
      <c r="E51" s="23">
        <f>E52+E53</f>
        <v>0</v>
      </c>
      <c r="F51" s="24">
        <f>F52+F53</f>
        <v>0.373</v>
      </c>
      <c r="G51" s="91"/>
      <c r="H51" s="91"/>
      <c r="I51" s="91"/>
      <c r="J51" s="91"/>
      <c r="K51" s="91"/>
    </row>
    <row r="52" spans="1:11" s="7" customFormat="1" ht="27" customHeight="1">
      <c r="A52" s="39" t="s">
        <v>17</v>
      </c>
      <c r="B52" s="11">
        <f t="shared" si="0"/>
        <v>0.373</v>
      </c>
      <c r="C52" s="11"/>
      <c r="D52" s="11"/>
      <c r="E52" s="11"/>
      <c r="F52" s="12">
        <v>0.373</v>
      </c>
      <c r="G52" s="91"/>
      <c r="H52" s="91"/>
      <c r="I52" s="91"/>
      <c r="J52" s="91"/>
      <c r="K52" s="91"/>
    </row>
    <row r="53" spans="1:11" s="7" customFormat="1" ht="27" customHeight="1">
      <c r="A53" s="39" t="s">
        <v>14</v>
      </c>
      <c r="B53" s="11">
        <f t="shared" si="0"/>
        <v>0</v>
      </c>
      <c r="C53" s="23">
        <f>C54+C55</f>
        <v>0</v>
      </c>
      <c r="D53" s="11"/>
      <c r="E53" s="23">
        <f>E54+E55</f>
        <v>0</v>
      </c>
      <c r="F53" s="24">
        <f>F54+F55</f>
        <v>0</v>
      </c>
      <c r="G53" s="91"/>
      <c r="H53" s="91"/>
      <c r="I53" s="91"/>
      <c r="J53" s="91"/>
      <c r="K53" s="91"/>
    </row>
    <row r="54" spans="1:11" s="7" customFormat="1" ht="27" customHeight="1">
      <c r="A54" s="39" t="s">
        <v>15</v>
      </c>
      <c r="B54" s="11">
        <f t="shared" si="0"/>
        <v>0</v>
      </c>
      <c r="C54" s="23"/>
      <c r="D54" s="23"/>
      <c r="E54" s="23"/>
      <c r="F54" s="15"/>
      <c r="G54" s="91"/>
      <c r="H54" s="91"/>
      <c r="I54" s="91"/>
      <c r="J54" s="91"/>
      <c r="K54" s="91"/>
    </row>
    <row r="55" spans="1:11" s="7" customFormat="1" ht="27" customHeight="1">
      <c r="A55" s="39" t="s">
        <v>16</v>
      </c>
      <c r="B55" s="11">
        <f t="shared" si="0"/>
        <v>0</v>
      </c>
      <c r="C55" s="23"/>
      <c r="D55" s="23"/>
      <c r="E55" s="23"/>
      <c r="F55" s="15"/>
      <c r="G55" s="91"/>
      <c r="H55" s="91"/>
      <c r="I55" s="91"/>
      <c r="J55" s="91"/>
      <c r="K55" s="91"/>
    </row>
    <row r="56" spans="1:11" s="7" customFormat="1" ht="33" customHeight="1">
      <c r="A56" s="118" t="s">
        <v>75</v>
      </c>
      <c r="B56" s="11">
        <f t="shared" si="0"/>
        <v>2211.334</v>
      </c>
      <c r="C56" s="23">
        <f>C57+C58</f>
        <v>2150.203</v>
      </c>
      <c r="D56" s="23"/>
      <c r="E56" s="23">
        <f>E57+E58</f>
        <v>61.131</v>
      </c>
      <c r="F56" s="24"/>
      <c r="G56" s="91"/>
      <c r="H56" s="91"/>
      <c r="I56" s="91"/>
      <c r="J56" s="91"/>
      <c r="K56" s="91"/>
    </row>
    <row r="57" spans="1:11" s="7" customFormat="1" ht="27" customHeight="1">
      <c r="A57" s="39" t="s">
        <v>17</v>
      </c>
      <c r="B57" s="11">
        <f t="shared" si="0"/>
        <v>2211.334</v>
      </c>
      <c r="C57" s="11">
        <v>2150.203</v>
      </c>
      <c r="D57" s="11"/>
      <c r="E57" s="11">
        <v>61.131</v>
      </c>
      <c r="F57" s="12"/>
      <c r="G57" s="91"/>
      <c r="H57" s="91"/>
      <c r="I57" s="91"/>
      <c r="J57" s="91"/>
      <c r="K57" s="91"/>
    </row>
    <row r="58" spans="1:11" s="7" customFormat="1" ht="27" customHeight="1">
      <c r="A58" s="39" t="s">
        <v>14</v>
      </c>
      <c r="B58" s="11">
        <f t="shared" si="0"/>
        <v>0</v>
      </c>
      <c r="C58" s="11"/>
      <c r="D58" s="11"/>
      <c r="E58" s="23">
        <f>E59+E60</f>
        <v>0</v>
      </c>
      <c r="F58" s="24">
        <f>F59+F60</f>
        <v>0</v>
      </c>
      <c r="G58" s="91"/>
      <c r="H58" s="91"/>
      <c r="I58" s="91"/>
      <c r="J58" s="91"/>
      <c r="K58" s="91"/>
    </row>
    <row r="59" spans="1:11" s="7" customFormat="1" ht="27" customHeight="1">
      <c r="A59" s="39" t="s">
        <v>15</v>
      </c>
      <c r="B59" s="11">
        <f t="shared" si="0"/>
        <v>0</v>
      </c>
      <c r="C59" s="23"/>
      <c r="D59" s="23"/>
      <c r="E59" s="23"/>
      <c r="F59" s="15"/>
      <c r="G59" s="91"/>
      <c r="H59" s="91"/>
      <c r="I59" s="91"/>
      <c r="J59" s="91"/>
      <c r="K59" s="91"/>
    </row>
    <row r="60" spans="1:11" s="7" customFormat="1" ht="27" customHeight="1">
      <c r="A60" s="39" t="s">
        <v>16</v>
      </c>
      <c r="B60" s="11">
        <f t="shared" si="0"/>
        <v>0</v>
      </c>
      <c r="C60" s="23"/>
      <c r="D60" s="23"/>
      <c r="E60" s="23"/>
      <c r="F60" s="15"/>
      <c r="G60" s="91"/>
      <c r="H60" s="91"/>
      <c r="I60" s="91"/>
      <c r="J60" s="91"/>
      <c r="K60" s="91"/>
    </row>
    <row r="61" spans="1:11" s="7" customFormat="1" ht="27" customHeight="1">
      <c r="A61" s="126" t="s">
        <v>30</v>
      </c>
      <c r="B61" s="11">
        <f t="shared" si="0"/>
        <v>624.12</v>
      </c>
      <c r="C61" s="13"/>
      <c r="D61" s="11"/>
      <c r="E61" s="11">
        <f>E62+E63</f>
        <v>486.514</v>
      </c>
      <c r="F61" s="12">
        <f>F62+F63</f>
        <v>137.606</v>
      </c>
      <c r="G61" s="91"/>
      <c r="H61" s="91"/>
      <c r="I61" s="91"/>
      <c r="J61" s="91"/>
      <c r="K61" s="91"/>
    </row>
    <row r="62" spans="1:11" s="7" customFormat="1" ht="27" customHeight="1">
      <c r="A62" s="39" t="s">
        <v>17</v>
      </c>
      <c r="B62" s="11">
        <f t="shared" si="0"/>
        <v>624.12</v>
      </c>
      <c r="C62" s="11"/>
      <c r="D62" s="11"/>
      <c r="E62" s="23">
        <v>486.514</v>
      </c>
      <c r="F62" s="24">
        <v>137.606</v>
      </c>
      <c r="G62" s="91"/>
      <c r="H62" s="91"/>
      <c r="I62" s="91"/>
      <c r="J62" s="91"/>
      <c r="K62" s="91"/>
    </row>
    <row r="63" spans="1:11" s="7" customFormat="1" ht="27" customHeight="1">
      <c r="A63" s="39" t="s">
        <v>14</v>
      </c>
      <c r="B63" s="11">
        <f t="shared" si="0"/>
        <v>0</v>
      </c>
      <c r="C63" s="11"/>
      <c r="D63" s="11"/>
      <c r="E63" s="23">
        <f>E64+E65</f>
        <v>0</v>
      </c>
      <c r="F63" s="24">
        <f>F64+F65</f>
        <v>0</v>
      </c>
      <c r="G63" s="91"/>
      <c r="H63" s="91"/>
      <c r="I63" s="91"/>
      <c r="J63" s="91"/>
      <c r="K63" s="91"/>
    </row>
    <row r="64" spans="1:11" s="7" customFormat="1" ht="27" customHeight="1">
      <c r="A64" s="39" t="s">
        <v>15</v>
      </c>
      <c r="B64" s="11">
        <f t="shared" si="0"/>
        <v>0</v>
      </c>
      <c r="C64" s="13"/>
      <c r="D64" s="11"/>
      <c r="E64" s="13"/>
      <c r="F64" s="19"/>
      <c r="G64" s="91"/>
      <c r="H64" s="91"/>
      <c r="I64" s="91"/>
      <c r="J64" s="91"/>
      <c r="K64" s="91"/>
    </row>
    <row r="65" spans="1:11" s="7" customFormat="1" ht="27" customHeight="1">
      <c r="A65" s="39" t="s">
        <v>16</v>
      </c>
      <c r="B65" s="11">
        <f t="shared" si="0"/>
        <v>0</v>
      </c>
      <c r="C65" s="13"/>
      <c r="D65" s="11"/>
      <c r="E65" s="13"/>
      <c r="F65" s="19"/>
      <c r="G65" s="91"/>
      <c r="H65" s="91"/>
      <c r="I65" s="91"/>
      <c r="J65" s="91"/>
      <c r="K65" s="91"/>
    </row>
    <row r="66" spans="1:11" s="7" customFormat="1" ht="27" customHeight="1">
      <c r="A66" s="126" t="s">
        <v>4</v>
      </c>
      <c r="B66" s="11">
        <f t="shared" si="0"/>
        <v>892.631</v>
      </c>
      <c r="C66" s="11">
        <f>C67+C68+C74</f>
        <v>892.631</v>
      </c>
      <c r="D66" s="11"/>
      <c r="E66" s="11"/>
      <c r="F66" s="12"/>
      <c r="G66" s="91"/>
      <c r="H66" s="91"/>
      <c r="I66" s="91"/>
      <c r="J66" s="91"/>
      <c r="K66" s="91"/>
    </row>
    <row r="67" spans="1:11" s="7" customFormat="1" ht="42" customHeight="1">
      <c r="A67" s="50" t="s">
        <v>38</v>
      </c>
      <c r="B67" s="11">
        <f t="shared" si="0"/>
        <v>398.092</v>
      </c>
      <c r="C67" s="23">
        <f>892.631-C68</f>
        <v>398.092</v>
      </c>
      <c r="D67" s="11"/>
      <c r="E67" s="23">
        <f>E66-E74</f>
        <v>0</v>
      </c>
      <c r="F67" s="24">
        <f>F66-F74</f>
        <v>0</v>
      </c>
      <c r="G67" s="91"/>
      <c r="H67" s="91"/>
      <c r="I67" s="91"/>
      <c r="J67" s="91"/>
      <c r="K67" s="91"/>
    </row>
    <row r="68" spans="1:11" s="7" customFormat="1" ht="38.25" customHeight="1">
      <c r="A68" s="122" t="s">
        <v>48</v>
      </c>
      <c r="B68" s="87">
        <f t="shared" si="0"/>
        <v>494.539</v>
      </c>
      <c r="C68" s="127">
        <f>C70+C72</f>
        <v>494.539</v>
      </c>
      <c r="D68" s="174"/>
      <c r="E68" s="174"/>
      <c r="F68" s="24"/>
      <c r="G68" s="91"/>
      <c r="H68" s="91"/>
      <c r="I68" s="91"/>
      <c r="J68" s="91"/>
      <c r="K68" s="91"/>
    </row>
    <row r="69" spans="1:11" s="7" customFormat="1" ht="34.5" customHeight="1">
      <c r="A69" s="52" t="s">
        <v>49</v>
      </c>
      <c r="B69" s="123">
        <f t="shared" si="0"/>
        <v>0.7809999999999999</v>
      </c>
      <c r="C69" s="127">
        <f>C71+C73</f>
        <v>0.7809999999999999</v>
      </c>
      <c r="D69" s="174"/>
      <c r="E69" s="174"/>
      <c r="F69" s="24"/>
      <c r="G69" s="91"/>
      <c r="H69" s="91"/>
      <c r="I69" s="91"/>
      <c r="J69" s="91"/>
      <c r="K69" s="91"/>
    </row>
    <row r="70" spans="1:11" s="7" customFormat="1" ht="27" customHeight="1">
      <c r="A70" s="61" t="s">
        <v>50</v>
      </c>
      <c r="B70" s="62">
        <f aca="true" t="shared" si="1" ref="B70:B133">C70+D70+E70+F70</f>
        <v>282.41</v>
      </c>
      <c r="C70" s="63">
        <v>282.41</v>
      </c>
      <c r="D70" s="64"/>
      <c r="E70" s="64"/>
      <c r="F70" s="24"/>
      <c r="G70" s="91"/>
      <c r="H70" s="91"/>
      <c r="I70" s="91"/>
      <c r="J70" s="91"/>
      <c r="K70" s="91"/>
    </row>
    <row r="71" spans="1:11" s="7" customFormat="1" ht="27" customHeight="1">
      <c r="A71" s="61" t="s">
        <v>51</v>
      </c>
      <c r="B71" s="62">
        <f t="shared" si="1"/>
        <v>0.435</v>
      </c>
      <c r="C71" s="63">
        <v>0.435</v>
      </c>
      <c r="D71" s="65"/>
      <c r="E71" s="65"/>
      <c r="F71" s="24"/>
      <c r="G71" s="91"/>
      <c r="H71" s="91"/>
      <c r="I71" s="91"/>
      <c r="J71" s="91"/>
      <c r="K71" s="91"/>
    </row>
    <row r="72" spans="1:11" s="7" customFormat="1" ht="27" customHeight="1">
      <c r="A72" s="61" t="s">
        <v>52</v>
      </c>
      <c r="B72" s="62">
        <f t="shared" si="1"/>
        <v>212.129</v>
      </c>
      <c r="C72" s="63">
        <v>212.129</v>
      </c>
      <c r="D72" s="64"/>
      <c r="E72" s="64"/>
      <c r="F72" s="24"/>
      <c r="G72" s="91"/>
      <c r="H72" s="91"/>
      <c r="I72" s="91"/>
      <c r="J72" s="91"/>
      <c r="K72" s="91"/>
    </row>
    <row r="73" spans="1:11" s="7" customFormat="1" ht="27" customHeight="1">
      <c r="A73" s="61" t="s">
        <v>53</v>
      </c>
      <c r="B73" s="62">
        <f t="shared" si="1"/>
        <v>0.346</v>
      </c>
      <c r="C73" s="63">
        <v>0.346</v>
      </c>
      <c r="D73" s="65"/>
      <c r="E73" s="65"/>
      <c r="F73" s="24"/>
      <c r="G73" s="91"/>
      <c r="H73" s="91"/>
      <c r="I73" s="91"/>
      <c r="J73" s="91"/>
      <c r="K73" s="91"/>
    </row>
    <row r="74" spans="1:11" s="7" customFormat="1" ht="27" customHeight="1">
      <c r="A74" s="39" t="s">
        <v>14</v>
      </c>
      <c r="B74" s="11">
        <f t="shared" si="1"/>
        <v>0</v>
      </c>
      <c r="C74" s="23">
        <f>C75+C76</f>
        <v>0</v>
      </c>
      <c r="D74" s="11"/>
      <c r="E74" s="23">
        <f>E75+E76</f>
        <v>0</v>
      </c>
      <c r="F74" s="24">
        <f>F75+F76</f>
        <v>0</v>
      </c>
      <c r="G74" s="91"/>
      <c r="H74" s="91"/>
      <c r="I74" s="91"/>
      <c r="J74" s="91"/>
      <c r="K74" s="91"/>
    </row>
    <row r="75" spans="1:11" s="7" customFormat="1" ht="27" customHeight="1">
      <c r="A75" s="39" t="s">
        <v>15</v>
      </c>
      <c r="B75" s="11">
        <f t="shared" si="1"/>
        <v>0</v>
      </c>
      <c r="C75" s="14"/>
      <c r="D75" s="11"/>
      <c r="E75" s="11"/>
      <c r="F75" s="12"/>
      <c r="G75" s="91"/>
      <c r="H75" s="91"/>
      <c r="I75" s="91"/>
      <c r="J75" s="91"/>
      <c r="K75" s="91"/>
    </row>
    <row r="76" spans="1:11" s="7" customFormat="1" ht="27" customHeight="1">
      <c r="A76" s="39" t="s">
        <v>16</v>
      </c>
      <c r="B76" s="11">
        <f t="shared" si="1"/>
        <v>0</v>
      </c>
      <c r="C76" s="14"/>
      <c r="D76" s="11"/>
      <c r="E76" s="11"/>
      <c r="F76" s="12"/>
      <c r="G76" s="91"/>
      <c r="H76" s="91"/>
      <c r="I76" s="91"/>
      <c r="J76" s="91"/>
      <c r="K76" s="91"/>
    </row>
    <row r="77" spans="1:11" s="45" customFormat="1" ht="77.25" customHeight="1">
      <c r="A77" s="118" t="s">
        <v>33</v>
      </c>
      <c r="B77" s="11">
        <f t="shared" si="1"/>
        <v>1659.8200000000002</v>
      </c>
      <c r="C77" s="23">
        <f>C78+C79+C81</f>
        <v>1012.04</v>
      </c>
      <c r="D77" s="23">
        <f>D78+D79+D81</f>
        <v>0</v>
      </c>
      <c r="E77" s="23">
        <f>E78+E79+E81</f>
        <v>259.699</v>
      </c>
      <c r="F77" s="24">
        <f>F78+F79+F81</f>
        <v>388.081</v>
      </c>
      <c r="G77" s="100"/>
      <c r="H77" s="100"/>
      <c r="I77" s="100"/>
      <c r="J77" s="100"/>
      <c r="K77" s="100"/>
    </row>
    <row r="78" spans="1:11" s="45" customFormat="1" ht="27" customHeight="1">
      <c r="A78" s="39" t="s">
        <v>17</v>
      </c>
      <c r="B78" s="11">
        <f t="shared" si="1"/>
        <v>490.486</v>
      </c>
      <c r="C78" s="23">
        <f>1012.04-C79</f>
        <v>121</v>
      </c>
      <c r="D78" s="23"/>
      <c r="E78" s="23">
        <v>259.699</v>
      </c>
      <c r="F78" s="24">
        <v>109.787</v>
      </c>
      <c r="G78" s="100"/>
      <c r="H78" s="100"/>
      <c r="I78" s="100"/>
      <c r="J78" s="100"/>
      <c r="K78" s="100"/>
    </row>
    <row r="79" spans="1:11" s="7" customFormat="1" ht="27" customHeight="1">
      <c r="A79" s="50" t="s">
        <v>79</v>
      </c>
      <c r="B79" s="11">
        <f>C79+D79+E79+F79</f>
        <v>891.04</v>
      </c>
      <c r="C79" s="23">
        <v>891.04</v>
      </c>
      <c r="D79" s="11"/>
      <c r="E79" s="11"/>
      <c r="F79" s="12"/>
      <c r="G79" s="91"/>
      <c r="H79" s="91"/>
      <c r="I79" s="91"/>
      <c r="J79" s="91"/>
      <c r="K79" s="91"/>
    </row>
    <row r="80" spans="1:11" s="7" customFormat="1" ht="27" customHeight="1">
      <c r="A80" s="50" t="s">
        <v>43</v>
      </c>
      <c r="B80" s="119">
        <f>C80+D80+E80+F80</f>
        <v>1.306</v>
      </c>
      <c r="C80" s="23">
        <v>1.306</v>
      </c>
      <c r="D80" s="116"/>
      <c r="E80" s="116"/>
      <c r="F80" s="60"/>
      <c r="G80" s="91"/>
      <c r="H80" s="91"/>
      <c r="I80" s="91"/>
      <c r="J80" s="91"/>
      <c r="K80" s="91"/>
    </row>
    <row r="81" spans="1:11" s="7" customFormat="1" ht="27" customHeight="1">
      <c r="A81" s="39" t="s">
        <v>14</v>
      </c>
      <c r="B81" s="11">
        <f t="shared" si="1"/>
        <v>278.294</v>
      </c>
      <c r="C81" s="23">
        <f>C82+C83</f>
        <v>0</v>
      </c>
      <c r="D81" s="23">
        <f>D82+D83</f>
        <v>0</v>
      </c>
      <c r="E81" s="23">
        <f>E82+E83</f>
        <v>0</v>
      </c>
      <c r="F81" s="24">
        <f>F82+F83</f>
        <v>278.294</v>
      </c>
      <c r="G81" s="91"/>
      <c r="H81" s="91"/>
      <c r="I81" s="91"/>
      <c r="J81" s="91"/>
      <c r="K81" s="91"/>
    </row>
    <row r="82" spans="1:11" s="7" customFormat="1" ht="27" customHeight="1">
      <c r="A82" s="39" t="s">
        <v>15</v>
      </c>
      <c r="B82" s="11">
        <f t="shared" si="1"/>
        <v>243.371</v>
      </c>
      <c r="C82" s="14"/>
      <c r="D82" s="11"/>
      <c r="E82" s="11"/>
      <c r="F82" s="12">
        <v>243.371</v>
      </c>
      <c r="G82" s="91"/>
      <c r="H82" s="91"/>
      <c r="I82" s="91"/>
      <c r="J82" s="91"/>
      <c r="K82" s="91"/>
    </row>
    <row r="83" spans="1:11" s="7" customFormat="1" ht="27" customHeight="1">
      <c r="A83" s="39" t="s">
        <v>16</v>
      </c>
      <c r="B83" s="11">
        <f t="shared" si="1"/>
        <v>34.923</v>
      </c>
      <c r="C83" s="14"/>
      <c r="D83" s="11"/>
      <c r="E83" s="11"/>
      <c r="F83" s="12">
        <v>34.923</v>
      </c>
      <c r="G83" s="91"/>
      <c r="H83" s="91"/>
      <c r="I83" s="91"/>
      <c r="J83" s="91"/>
      <c r="K83" s="91"/>
    </row>
    <row r="84" spans="1:11" s="7" customFormat="1" ht="36" customHeight="1">
      <c r="A84" s="118" t="s">
        <v>29</v>
      </c>
      <c r="B84" s="11">
        <f t="shared" si="1"/>
        <v>2257.1400000000003</v>
      </c>
      <c r="C84" s="11">
        <f>C85+C86</f>
        <v>2249.51</v>
      </c>
      <c r="D84" s="11"/>
      <c r="E84" s="11">
        <f>E85+E86</f>
        <v>0</v>
      </c>
      <c r="F84" s="12">
        <f>F85+F86</f>
        <v>7.63</v>
      </c>
      <c r="G84" s="91"/>
      <c r="H84" s="91"/>
      <c r="I84" s="91"/>
      <c r="J84" s="91"/>
      <c r="K84" s="91"/>
    </row>
    <row r="85" spans="1:11" s="7" customFormat="1" ht="27" customHeight="1">
      <c r="A85" s="39" t="s">
        <v>17</v>
      </c>
      <c r="B85" s="11">
        <f t="shared" si="1"/>
        <v>665.5800000000003</v>
      </c>
      <c r="C85" s="66">
        <f>2249.51-C86</f>
        <v>657.9500000000003</v>
      </c>
      <c r="D85" s="66"/>
      <c r="E85" s="66"/>
      <c r="F85" s="60">
        <v>7.63</v>
      </c>
      <c r="G85" s="91"/>
      <c r="H85" s="91"/>
      <c r="I85" s="91"/>
      <c r="J85" s="91"/>
      <c r="K85" s="91"/>
    </row>
    <row r="86" spans="1:11" s="7" customFormat="1" ht="27" customHeight="1">
      <c r="A86" s="50" t="s">
        <v>56</v>
      </c>
      <c r="B86" s="11">
        <f t="shared" si="1"/>
        <v>1591.56</v>
      </c>
      <c r="C86" s="88">
        <v>1591.56</v>
      </c>
      <c r="D86" s="11"/>
      <c r="E86" s="11">
        <f>E88+E87</f>
        <v>0</v>
      </c>
      <c r="F86" s="12">
        <f>F88+F87</f>
        <v>0</v>
      </c>
      <c r="G86" s="91"/>
      <c r="H86" s="91"/>
      <c r="I86" s="91"/>
      <c r="J86" s="91"/>
      <c r="K86" s="91"/>
    </row>
    <row r="87" spans="1:11" s="7" customFormat="1" ht="27" customHeight="1">
      <c r="A87" s="50" t="s">
        <v>43</v>
      </c>
      <c r="B87" s="11">
        <f t="shared" si="1"/>
        <v>2.453</v>
      </c>
      <c r="C87" s="88">
        <v>2.453</v>
      </c>
      <c r="D87" s="11"/>
      <c r="E87" s="13"/>
      <c r="F87" s="19"/>
      <c r="G87" s="91"/>
      <c r="H87" s="91"/>
      <c r="I87" s="91"/>
      <c r="J87" s="91"/>
      <c r="K87" s="91"/>
    </row>
    <row r="88" spans="1:11" s="7" customFormat="1" ht="27" customHeight="1">
      <c r="A88" s="39" t="s">
        <v>14</v>
      </c>
      <c r="B88" s="11">
        <f t="shared" si="1"/>
        <v>0</v>
      </c>
      <c r="C88" s="23">
        <f>C89+C90</f>
        <v>0</v>
      </c>
      <c r="D88" s="11"/>
      <c r="E88" s="23">
        <f>E89+E90</f>
        <v>0</v>
      </c>
      <c r="F88" s="24">
        <f>F89+F90</f>
        <v>0</v>
      </c>
      <c r="G88" s="91"/>
      <c r="H88" s="91"/>
      <c r="I88" s="91"/>
      <c r="J88" s="91"/>
      <c r="K88" s="91"/>
    </row>
    <row r="89" spans="1:11" s="7" customFormat="1" ht="27" customHeight="1">
      <c r="A89" s="39" t="s">
        <v>15</v>
      </c>
      <c r="B89" s="11">
        <f t="shared" si="1"/>
        <v>0</v>
      </c>
      <c r="C89" s="14"/>
      <c r="D89" s="11"/>
      <c r="E89" s="11"/>
      <c r="F89" s="12"/>
      <c r="G89" s="91"/>
      <c r="H89" s="91"/>
      <c r="I89" s="91"/>
      <c r="J89" s="91"/>
      <c r="K89" s="91"/>
    </row>
    <row r="90" spans="1:11" s="7" customFormat="1" ht="27" customHeight="1">
      <c r="A90" s="39" t="s">
        <v>16</v>
      </c>
      <c r="B90" s="11">
        <f t="shared" si="1"/>
        <v>0</v>
      </c>
      <c r="C90" s="14"/>
      <c r="D90" s="11"/>
      <c r="E90" s="11"/>
      <c r="F90" s="12"/>
      <c r="G90" s="91"/>
      <c r="H90" s="91"/>
      <c r="I90" s="91"/>
      <c r="J90" s="91"/>
      <c r="K90" s="91"/>
    </row>
    <row r="91" spans="1:11" s="7" customFormat="1" ht="27" customHeight="1">
      <c r="A91" s="118" t="s">
        <v>32</v>
      </c>
      <c r="B91" s="11">
        <f t="shared" si="1"/>
        <v>12.033</v>
      </c>
      <c r="C91" s="11">
        <f>C92+C93</f>
        <v>0</v>
      </c>
      <c r="D91" s="11"/>
      <c r="E91" s="11">
        <f>E92+E93</f>
        <v>12.033</v>
      </c>
      <c r="F91" s="12">
        <f>F92+F93</f>
        <v>0</v>
      </c>
      <c r="G91" s="91"/>
      <c r="H91" s="91"/>
      <c r="I91" s="91"/>
      <c r="J91" s="91"/>
      <c r="K91" s="91"/>
    </row>
    <row r="92" spans="1:11" s="7" customFormat="1" ht="27" customHeight="1">
      <c r="A92" s="39" t="s">
        <v>17</v>
      </c>
      <c r="B92" s="11">
        <f t="shared" si="1"/>
        <v>12.033</v>
      </c>
      <c r="C92" s="66"/>
      <c r="D92" s="66"/>
      <c r="E92" s="66">
        <v>12.033</v>
      </c>
      <c r="F92" s="60"/>
      <c r="G92" s="91"/>
      <c r="H92" s="91"/>
      <c r="I92" s="91"/>
      <c r="J92" s="91"/>
      <c r="K92" s="91"/>
    </row>
    <row r="93" spans="1:11" s="7" customFormat="1" ht="27" customHeight="1">
      <c r="A93" s="39" t="s">
        <v>14</v>
      </c>
      <c r="B93" s="11">
        <f t="shared" si="1"/>
        <v>0</v>
      </c>
      <c r="C93" s="14"/>
      <c r="D93" s="11"/>
      <c r="E93" s="11">
        <f>E95+E94</f>
        <v>0</v>
      </c>
      <c r="F93" s="12">
        <f>F95+F94</f>
        <v>0</v>
      </c>
      <c r="G93" s="91"/>
      <c r="H93" s="91"/>
      <c r="I93" s="91"/>
      <c r="J93" s="91"/>
      <c r="K93" s="91"/>
    </row>
    <row r="94" spans="1:11" s="7" customFormat="1" ht="36.75" customHeight="1">
      <c r="A94" s="39" t="s">
        <v>15</v>
      </c>
      <c r="B94" s="11">
        <f t="shared" si="1"/>
        <v>0</v>
      </c>
      <c r="C94" s="14"/>
      <c r="D94" s="11"/>
      <c r="E94" s="13"/>
      <c r="F94" s="19"/>
      <c r="G94" s="91"/>
      <c r="H94" s="91"/>
      <c r="I94" s="91"/>
      <c r="J94" s="91"/>
      <c r="K94" s="91"/>
    </row>
    <row r="95" spans="1:11" s="7" customFormat="1" ht="27" customHeight="1">
      <c r="A95" s="39" t="s">
        <v>16</v>
      </c>
      <c r="B95" s="11">
        <f t="shared" si="1"/>
        <v>0</v>
      </c>
      <c r="C95" s="14"/>
      <c r="D95" s="11"/>
      <c r="E95" s="13"/>
      <c r="F95" s="19"/>
      <c r="G95" s="91"/>
      <c r="H95" s="91"/>
      <c r="I95" s="91"/>
      <c r="J95" s="91"/>
      <c r="K95" s="91"/>
    </row>
    <row r="96" spans="1:11" s="7" customFormat="1" ht="27" customHeight="1">
      <c r="A96" s="118" t="s">
        <v>28</v>
      </c>
      <c r="B96" s="11">
        <f t="shared" si="1"/>
        <v>82.796</v>
      </c>
      <c r="C96" s="14"/>
      <c r="D96" s="11"/>
      <c r="E96" s="11">
        <f>E97+E98</f>
        <v>0</v>
      </c>
      <c r="F96" s="12">
        <f>F97+F98</f>
        <v>82.796</v>
      </c>
      <c r="G96" s="91"/>
      <c r="H96" s="91"/>
      <c r="I96" s="91"/>
      <c r="J96" s="91"/>
      <c r="K96" s="91"/>
    </row>
    <row r="97" spans="1:11" s="7" customFormat="1" ht="27" customHeight="1">
      <c r="A97" s="39" t="s">
        <v>17</v>
      </c>
      <c r="B97" s="11">
        <f t="shared" si="1"/>
        <v>0.878</v>
      </c>
      <c r="C97" s="14"/>
      <c r="D97" s="11"/>
      <c r="E97" s="11"/>
      <c r="F97" s="171">
        <v>0.878</v>
      </c>
      <c r="G97" s="91"/>
      <c r="H97" s="91"/>
      <c r="I97" s="91"/>
      <c r="J97" s="91"/>
      <c r="K97" s="91"/>
    </row>
    <row r="98" spans="1:11" s="7" customFormat="1" ht="27" customHeight="1">
      <c r="A98" s="39" t="s">
        <v>14</v>
      </c>
      <c r="B98" s="11">
        <f t="shared" si="1"/>
        <v>81.918</v>
      </c>
      <c r="C98" s="14"/>
      <c r="D98" s="11"/>
      <c r="E98" s="11">
        <f>E100+E99</f>
        <v>0</v>
      </c>
      <c r="F98" s="12">
        <f>F100+F99</f>
        <v>81.918</v>
      </c>
      <c r="G98" s="91"/>
      <c r="H98" s="91"/>
      <c r="I98" s="91"/>
      <c r="J98" s="91"/>
      <c r="K98" s="91"/>
    </row>
    <row r="99" spans="1:11" s="7" customFormat="1" ht="40.5" customHeight="1">
      <c r="A99" s="39" t="s">
        <v>15</v>
      </c>
      <c r="B99" s="11">
        <f t="shared" si="1"/>
        <v>81.918</v>
      </c>
      <c r="C99" s="14"/>
      <c r="D99" s="11"/>
      <c r="E99" s="13"/>
      <c r="F99" s="19">
        <v>81.918</v>
      </c>
      <c r="G99" s="91"/>
      <c r="H99" s="91"/>
      <c r="I99" s="91"/>
      <c r="J99" s="91"/>
      <c r="K99" s="91"/>
    </row>
    <row r="100" spans="1:11" s="7" customFormat="1" ht="27" customHeight="1">
      <c r="A100" s="39" t="s">
        <v>16</v>
      </c>
      <c r="B100" s="11">
        <f t="shared" si="1"/>
        <v>0</v>
      </c>
      <c r="C100" s="14"/>
      <c r="D100" s="11"/>
      <c r="E100" s="13"/>
      <c r="F100" s="19"/>
      <c r="G100" s="91"/>
      <c r="H100" s="91"/>
      <c r="I100" s="91"/>
      <c r="J100" s="91"/>
      <c r="K100" s="91"/>
    </row>
    <row r="101" spans="1:11" s="7" customFormat="1" ht="27" customHeight="1">
      <c r="A101" s="118" t="s">
        <v>34</v>
      </c>
      <c r="B101" s="11">
        <f t="shared" si="1"/>
        <v>215.006</v>
      </c>
      <c r="C101" s="14"/>
      <c r="D101" s="11"/>
      <c r="E101" s="11">
        <f>E102+E103</f>
        <v>9.692</v>
      </c>
      <c r="F101" s="12">
        <f>F102+F103</f>
        <v>205.314</v>
      </c>
      <c r="G101" s="91"/>
      <c r="H101" s="91"/>
      <c r="I101" s="91"/>
      <c r="J101" s="91"/>
      <c r="K101" s="91"/>
    </row>
    <row r="102" spans="1:11" s="7" customFormat="1" ht="27" customHeight="1">
      <c r="A102" s="39" t="s">
        <v>17</v>
      </c>
      <c r="B102" s="11">
        <f t="shared" si="1"/>
        <v>60.435</v>
      </c>
      <c r="C102" s="14"/>
      <c r="D102" s="11"/>
      <c r="E102" s="189">
        <v>9.692</v>
      </c>
      <c r="F102" s="171">
        <v>50.743</v>
      </c>
      <c r="G102" s="91"/>
      <c r="H102" s="91"/>
      <c r="I102" s="91"/>
      <c r="J102" s="91"/>
      <c r="K102" s="91"/>
    </row>
    <row r="103" spans="1:11" s="7" customFormat="1" ht="27" customHeight="1">
      <c r="A103" s="39" t="s">
        <v>14</v>
      </c>
      <c r="B103" s="11">
        <f t="shared" si="1"/>
        <v>154.571</v>
      </c>
      <c r="C103" s="14"/>
      <c r="D103" s="11"/>
      <c r="E103" s="11">
        <f>E105+E104</f>
        <v>0</v>
      </c>
      <c r="F103" s="12">
        <f>F105+F104</f>
        <v>154.571</v>
      </c>
      <c r="G103" s="91"/>
      <c r="H103" s="91"/>
      <c r="I103" s="91"/>
      <c r="J103" s="91"/>
      <c r="K103" s="91"/>
    </row>
    <row r="104" spans="1:11" s="7" customFormat="1" ht="27" customHeight="1">
      <c r="A104" s="39" t="s">
        <v>15</v>
      </c>
      <c r="B104" s="11">
        <f t="shared" si="1"/>
        <v>0</v>
      </c>
      <c r="C104" s="14"/>
      <c r="D104" s="11"/>
      <c r="E104" s="11"/>
      <c r="F104" s="12"/>
      <c r="G104" s="91"/>
      <c r="H104" s="91"/>
      <c r="I104" s="91"/>
      <c r="J104" s="91"/>
      <c r="K104" s="91"/>
    </row>
    <row r="105" spans="1:11" s="7" customFormat="1" ht="27" customHeight="1">
      <c r="A105" s="39" t="s">
        <v>16</v>
      </c>
      <c r="B105" s="11">
        <f t="shared" si="1"/>
        <v>154.571</v>
      </c>
      <c r="C105" s="14"/>
      <c r="D105" s="11"/>
      <c r="E105" s="11"/>
      <c r="F105" s="12">
        <v>154.571</v>
      </c>
      <c r="G105" s="91"/>
      <c r="H105" s="91"/>
      <c r="I105" s="91"/>
      <c r="J105" s="91"/>
      <c r="K105" s="91"/>
    </row>
    <row r="106" spans="1:11" s="7" customFormat="1" ht="27" customHeight="1">
      <c r="A106" s="118" t="s">
        <v>26</v>
      </c>
      <c r="B106" s="11">
        <f t="shared" si="1"/>
        <v>201.348</v>
      </c>
      <c r="C106" s="11">
        <f>C107+C108</f>
        <v>0</v>
      </c>
      <c r="D106" s="11"/>
      <c r="E106" s="11">
        <f>E107+E108</f>
        <v>201.348</v>
      </c>
      <c r="F106" s="12">
        <f>F107+F108</f>
        <v>0</v>
      </c>
      <c r="G106" s="91"/>
      <c r="H106" s="91"/>
      <c r="I106" s="91"/>
      <c r="J106" s="91"/>
      <c r="K106" s="91"/>
    </row>
    <row r="107" spans="1:11" s="7" customFormat="1" ht="27" customHeight="1">
      <c r="A107" s="39" t="s">
        <v>17</v>
      </c>
      <c r="B107" s="11">
        <f t="shared" si="1"/>
        <v>201.348</v>
      </c>
      <c r="C107" s="66"/>
      <c r="D107" s="66"/>
      <c r="E107" s="66">
        <v>201.348</v>
      </c>
      <c r="F107" s="60"/>
      <c r="G107" s="91"/>
      <c r="H107" s="91"/>
      <c r="I107" s="91"/>
      <c r="J107" s="91"/>
      <c r="K107" s="91"/>
    </row>
    <row r="108" spans="1:11" s="7" customFormat="1" ht="27" customHeight="1">
      <c r="A108" s="39" t="s">
        <v>14</v>
      </c>
      <c r="B108" s="11">
        <f t="shared" si="1"/>
        <v>0</v>
      </c>
      <c r="C108" s="14"/>
      <c r="D108" s="11"/>
      <c r="E108" s="11">
        <f>E110+E109</f>
        <v>0</v>
      </c>
      <c r="F108" s="12">
        <f>F110+F109</f>
        <v>0</v>
      </c>
      <c r="G108" s="91"/>
      <c r="H108" s="91"/>
      <c r="I108" s="91"/>
      <c r="J108" s="91"/>
      <c r="K108" s="91"/>
    </row>
    <row r="109" spans="1:11" s="7" customFormat="1" ht="27" customHeight="1">
      <c r="A109" s="39" t="s">
        <v>15</v>
      </c>
      <c r="B109" s="11">
        <f t="shared" si="1"/>
        <v>0</v>
      </c>
      <c r="C109" s="14"/>
      <c r="D109" s="11"/>
      <c r="E109" s="13"/>
      <c r="F109" s="19"/>
      <c r="G109" s="91"/>
      <c r="H109" s="91"/>
      <c r="I109" s="91"/>
      <c r="J109" s="91"/>
      <c r="K109" s="91"/>
    </row>
    <row r="110" spans="1:11" s="7" customFormat="1" ht="27" customHeight="1">
      <c r="A110" s="39" t="s">
        <v>16</v>
      </c>
      <c r="B110" s="11">
        <f t="shared" si="1"/>
        <v>0</v>
      </c>
      <c r="C110" s="14"/>
      <c r="D110" s="11"/>
      <c r="E110" s="13"/>
      <c r="F110" s="19"/>
      <c r="G110" s="91"/>
      <c r="H110" s="91"/>
      <c r="I110" s="91"/>
      <c r="J110" s="91"/>
      <c r="K110" s="91"/>
    </row>
    <row r="111" spans="1:11" s="7" customFormat="1" ht="27" customHeight="1">
      <c r="A111" s="118" t="s">
        <v>27</v>
      </c>
      <c r="B111" s="11">
        <f t="shared" si="1"/>
        <v>429.535</v>
      </c>
      <c r="C111" s="14"/>
      <c r="D111" s="11"/>
      <c r="E111" s="11">
        <f>E112+E113</f>
        <v>429.535</v>
      </c>
      <c r="F111" s="12">
        <f>F112+F113</f>
        <v>0</v>
      </c>
      <c r="G111" s="91"/>
      <c r="H111" s="91"/>
      <c r="I111" s="91"/>
      <c r="J111" s="91"/>
      <c r="K111" s="91"/>
    </row>
    <row r="112" spans="1:11" s="7" customFormat="1" ht="27" customHeight="1">
      <c r="A112" s="39" t="s">
        <v>17</v>
      </c>
      <c r="B112" s="11">
        <f t="shared" si="1"/>
        <v>429.535</v>
      </c>
      <c r="C112" s="14"/>
      <c r="D112" s="11"/>
      <c r="E112" s="11">
        <v>429.535</v>
      </c>
      <c r="F112" s="171"/>
      <c r="G112" s="91"/>
      <c r="H112" s="91"/>
      <c r="I112" s="91"/>
      <c r="J112" s="91"/>
      <c r="K112" s="91"/>
    </row>
    <row r="113" spans="1:11" s="7" customFormat="1" ht="27" customHeight="1">
      <c r="A113" s="39" t="s">
        <v>14</v>
      </c>
      <c r="B113" s="11">
        <f t="shared" si="1"/>
        <v>0</v>
      </c>
      <c r="C113" s="14"/>
      <c r="D113" s="11"/>
      <c r="E113" s="11">
        <f>E115+E114</f>
        <v>0</v>
      </c>
      <c r="F113" s="12">
        <f>F115+F114</f>
        <v>0</v>
      </c>
      <c r="G113" s="91"/>
      <c r="H113" s="91"/>
      <c r="I113" s="91"/>
      <c r="J113" s="91"/>
      <c r="K113" s="91"/>
    </row>
    <row r="114" spans="1:11" s="7" customFormat="1" ht="27" customHeight="1">
      <c r="A114" s="39" t="s">
        <v>15</v>
      </c>
      <c r="B114" s="11">
        <f t="shared" si="1"/>
        <v>0</v>
      </c>
      <c r="C114" s="14"/>
      <c r="D114" s="11"/>
      <c r="E114" s="13"/>
      <c r="F114" s="19"/>
      <c r="G114" s="91"/>
      <c r="H114" s="91"/>
      <c r="I114" s="91"/>
      <c r="J114" s="91"/>
      <c r="K114" s="91"/>
    </row>
    <row r="115" spans="1:11" s="7" customFormat="1" ht="27" customHeight="1">
      <c r="A115" s="39" t="s">
        <v>16</v>
      </c>
      <c r="B115" s="11">
        <f t="shared" si="1"/>
        <v>0</v>
      </c>
      <c r="C115" s="14"/>
      <c r="D115" s="11"/>
      <c r="E115" s="13"/>
      <c r="F115" s="19"/>
      <c r="G115" s="91"/>
      <c r="H115" s="91"/>
      <c r="I115" s="91"/>
      <c r="J115" s="91"/>
      <c r="K115" s="91"/>
    </row>
    <row r="116" spans="1:11" s="7" customFormat="1" ht="27" customHeight="1">
      <c r="A116" s="118" t="s">
        <v>45</v>
      </c>
      <c r="B116" s="11">
        <f t="shared" si="1"/>
        <v>0</v>
      </c>
      <c r="C116" s="14"/>
      <c r="D116" s="11"/>
      <c r="E116" s="11">
        <f>E117+E118</f>
        <v>0</v>
      </c>
      <c r="F116" s="12">
        <f>F117+F118</f>
        <v>0</v>
      </c>
      <c r="G116" s="91"/>
      <c r="H116" s="91"/>
      <c r="I116" s="91"/>
      <c r="J116" s="91"/>
      <c r="K116" s="91"/>
    </row>
    <row r="117" spans="1:11" s="7" customFormat="1" ht="27" customHeight="1">
      <c r="A117" s="39" t="s">
        <v>17</v>
      </c>
      <c r="B117" s="11">
        <f t="shared" si="1"/>
        <v>0</v>
      </c>
      <c r="C117" s="14"/>
      <c r="D117" s="11"/>
      <c r="E117" s="11"/>
      <c r="F117" s="171"/>
      <c r="G117" s="91"/>
      <c r="H117" s="91"/>
      <c r="I117" s="91"/>
      <c r="J117" s="91"/>
      <c r="K117" s="91"/>
    </row>
    <row r="118" spans="1:11" s="7" customFormat="1" ht="27" customHeight="1">
      <c r="A118" s="39" t="s">
        <v>14</v>
      </c>
      <c r="B118" s="11">
        <f t="shared" si="1"/>
        <v>0</v>
      </c>
      <c r="C118" s="14"/>
      <c r="D118" s="11"/>
      <c r="E118" s="11">
        <f>E120+E119</f>
        <v>0</v>
      </c>
      <c r="F118" s="12">
        <f>F120+F119</f>
        <v>0</v>
      </c>
      <c r="G118" s="91"/>
      <c r="H118" s="91"/>
      <c r="I118" s="91"/>
      <c r="J118" s="91"/>
      <c r="K118" s="91"/>
    </row>
    <row r="119" spans="1:11" s="7" customFormat="1" ht="27" customHeight="1">
      <c r="A119" s="39" t="s">
        <v>15</v>
      </c>
      <c r="B119" s="11">
        <f t="shared" si="1"/>
        <v>0</v>
      </c>
      <c r="C119" s="14"/>
      <c r="D119" s="11"/>
      <c r="E119" s="11"/>
      <c r="F119" s="12"/>
      <c r="G119" s="91"/>
      <c r="H119" s="91"/>
      <c r="I119" s="91"/>
      <c r="J119" s="91"/>
      <c r="K119" s="91"/>
    </row>
    <row r="120" spans="1:11" s="7" customFormat="1" ht="27" customHeight="1">
      <c r="A120" s="39" t="s">
        <v>16</v>
      </c>
      <c r="B120" s="11">
        <f t="shared" si="1"/>
        <v>0</v>
      </c>
      <c r="C120" s="14"/>
      <c r="D120" s="11"/>
      <c r="E120" s="11"/>
      <c r="F120" s="12"/>
      <c r="G120" s="91"/>
      <c r="H120" s="91"/>
      <c r="I120" s="91"/>
      <c r="J120" s="91"/>
      <c r="K120" s="91"/>
    </row>
    <row r="121" spans="1:11" s="7" customFormat="1" ht="27" customHeight="1">
      <c r="A121" s="118" t="s">
        <v>58</v>
      </c>
      <c r="B121" s="11">
        <f t="shared" si="1"/>
        <v>129.654</v>
      </c>
      <c r="C121" s="23"/>
      <c r="D121" s="11"/>
      <c r="E121" s="23">
        <f>E122+E123</f>
        <v>129.654</v>
      </c>
      <c r="F121" s="24">
        <f>F122+F123</f>
        <v>0</v>
      </c>
      <c r="G121" s="91"/>
      <c r="H121" s="91"/>
      <c r="I121" s="91"/>
      <c r="J121" s="91"/>
      <c r="K121" s="91"/>
    </row>
    <row r="122" spans="1:11" s="7" customFormat="1" ht="27" customHeight="1">
      <c r="A122" s="39" t="s">
        <v>17</v>
      </c>
      <c r="B122" s="11">
        <f t="shared" si="1"/>
        <v>65.394</v>
      </c>
      <c r="C122" s="11"/>
      <c r="D122" s="11"/>
      <c r="E122" s="23">
        <v>65.394</v>
      </c>
      <c r="F122" s="24"/>
      <c r="G122" s="91"/>
      <c r="H122" s="91"/>
      <c r="I122" s="91"/>
      <c r="J122" s="91"/>
      <c r="K122" s="91"/>
    </row>
    <row r="123" spans="1:11" s="7" customFormat="1" ht="27" customHeight="1">
      <c r="A123" s="39" t="s">
        <v>14</v>
      </c>
      <c r="B123" s="11">
        <f t="shared" si="1"/>
        <v>64.26</v>
      </c>
      <c r="C123" s="11"/>
      <c r="D123" s="11"/>
      <c r="E123" s="23">
        <f>E124+E125</f>
        <v>64.26</v>
      </c>
      <c r="F123" s="24">
        <f>F124+F125</f>
        <v>0</v>
      </c>
      <c r="G123" s="91"/>
      <c r="H123" s="91"/>
      <c r="I123" s="91"/>
      <c r="J123" s="91"/>
      <c r="K123" s="91"/>
    </row>
    <row r="124" spans="1:11" s="7" customFormat="1" ht="27" customHeight="1">
      <c r="A124" s="39" t="s">
        <v>15</v>
      </c>
      <c r="B124" s="11">
        <f t="shared" si="1"/>
        <v>64.26</v>
      </c>
      <c r="C124" s="11"/>
      <c r="D124" s="11"/>
      <c r="E124" s="14">
        <v>64.26</v>
      </c>
      <c r="F124" s="15"/>
      <c r="G124" s="91"/>
      <c r="H124" s="91"/>
      <c r="I124" s="91"/>
      <c r="J124" s="91"/>
      <c r="K124" s="91"/>
    </row>
    <row r="125" spans="1:11" s="7" customFormat="1" ht="27" customHeight="1">
      <c r="A125" s="39" t="s">
        <v>16</v>
      </c>
      <c r="B125" s="11">
        <f t="shared" si="1"/>
        <v>0</v>
      </c>
      <c r="C125" s="11"/>
      <c r="D125" s="11"/>
      <c r="E125" s="14"/>
      <c r="F125" s="15"/>
      <c r="G125" s="91"/>
      <c r="H125" s="91"/>
      <c r="I125" s="91"/>
      <c r="J125" s="91"/>
      <c r="K125" s="91"/>
    </row>
    <row r="126" spans="1:11" s="7" customFormat="1" ht="27" customHeight="1">
      <c r="A126" s="118" t="s">
        <v>7</v>
      </c>
      <c r="B126" s="11">
        <f t="shared" si="1"/>
        <v>1151.44</v>
      </c>
      <c r="C126" s="23"/>
      <c r="D126" s="11"/>
      <c r="E126" s="23">
        <f>E127+E128</f>
        <v>558.342</v>
      </c>
      <c r="F126" s="24">
        <f>F127+F128</f>
        <v>593.0980000000001</v>
      </c>
      <c r="G126" s="91"/>
      <c r="H126" s="91"/>
      <c r="I126" s="91"/>
      <c r="J126" s="91"/>
      <c r="K126" s="91"/>
    </row>
    <row r="127" spans="1:11" s="7" customFormat="1" ht="27" customHeight="1">
      <c r="A127" s="39" t="s">
        <v>17</v>
      </c>
      <c r="B127" s="11">
        <f t="shared" si="1"/>
        <v>513.5409999999999</v>
      </c>
      <c r="C127" s="11"/>
      <c r="D127" s="11"/>
      <c r="E127" s="23">
        <v>406.544</v>
      </c>
      <c r="F127" s="24">
        <v>106.997</v>
      </c>
      <c r="G127" s="91"/>
      <c r="H127" s="91"/>
      <c r="I127" s="91"/>
      <c r="J127" s="91"/>
      <c r="K127" s="91"/>
    </row>
    <row r="128" spans="1:11" s="7" customFormat="1" ht="27" customHeight="1">
      <c r="A128" s="39" t="s">
        <v>14</v>
      </c>
      <c r="B128" s="11">
        <f t="shared" si="1"/>
        <v>637.8990000000001</v>
      </c>
      <c r="C128" s="11"/>
      <c r="D128" s="11"/>
      <c r="E128" s="23">
        <f>E129+E130+E131</f>
        <v>151.798</v>
      </c>
      <c r="F128" s="24">
        <f>F129+F130+F131</f>
        <v>486.10100000000006</v>
      </c>
      <c r="G128" s="91"/>
      <c r="H128" s="91"/>
      <c r="I128" s="91"/>
      <c r="J128" s="91"/>
      <c r="K128" s="91"/>
    </row>
    <row r="129" spans="1:11" s="7" customFormat="1" ht="27" customHeight="1">
      <c r="A129" s="39" t="s">
        <v>15</v>
      </c>
      <c r="B129" s="11">
        <f t="shared" si="1"/>
        <v>512.6610000000001</v>
      </c>
      <c r="C129" s="11"/>
      <c r="D129" s="11"/>
      <c r="E129" s="14">
        <v>145.996</v>
      </c>
      <c r="F129" s="15">
        <v>366.665</v>
      </c>
      <c r="G129" s="91"/>
      <c r="H129" s="91"/>
      <c r="I129" s="91"/>
      <c r="J129" s="91"/>
      <c r="K129" s="91"/>
    </row>
    <row r="130" spans="1:11" s="7" customFormat="1" ht="27" customHeight="1">
      <c r="A130" s="47" t="s">
        <v>57</v>
      </c>
      <c r="B130" s="11">
        <f t="shared" si="1"/>
        <v>43.81999999999999</v>
      </c>
      <c r="C130" s="11"/>
      <c r="D130" s="11"/>
      <c r="E130" s="14">
        <v>3.84</v>
      </c>
      <c r="F130" s="15">
        <v>39.98</v>
      </c>
      <c r="G130" s="91"/>
      <c r="H130" s="91"/>
      <c r="I130" s="91"/>
      <c r="J130" s="91"/>
      <c r="K130" s="91"/>
    </row>
    <row r="131" spans="1:11" s="7" customFormat="1" ht="27" customHeight="1">
      <c r="A131" s="39" t="s">
        <v>16</v>
      </c>
      <c r="B131" s="11">
        <f t="shared" si="1"/>
        <v>81.418</v>
      </c>
      <c r="C131" s="11"/>
      <c r="D131" s="11"/>
      <c r="E131" s="14">
        <v>1.962</v>
      </c>
      <c r="F131" s="15">
        <v>79.456</v>
      </c>
      <c r="G131" s="91"/>
      <c r="H131" s="91"/>
      <c r="I131" s="91"/>
      <c r="J131" s="91"/>
      <c r="K131" s="91"/>
    </row>
    <row r="132" spans="1:11" s="7" customFormat="1" ht="27" customHeight="1">
      <c r="A132" s="118" t="s">
        <v>5</v>
      </c>
      <c r="B132" s="11">
        <f t="shared" si="1"/>
        <v>2793.339</v>
      </c>
      <c r="C132" s="23">
        <f>C133+C134+C136</f>
        <v>349.591</v>
      </c>
      <c r="D132" s="23">
        <f>D133+D134+D136</f>
        <v>0</v>
      </c>
      <c r="E132" s="23">
        <f>E133+E134+E136</f>
        <v>1713.337</v>
      </c>
      <c r="F132" s="24">
        <f>F133+F134+F136</f>
        <v>730.4110000000001</v>
      </c>
      <c r="G132" s="91"/>
      <c r="H132" s="91"/>
      <c r="I132" s="91"/>
      <c r="J132" s="91"/>
      <c r="K132" s="91"/>
    </row>
    <row r="133" spans="1:11" s="7" customFormat="1" ht="27" customHeight="1">
      <c r="A133" s="39" t="s">
        <v>17</v>
      </c>
      <c r="B133" s="11">
        <f t="shared" si="1"/>
        <v>1487.186</v>
      </c>
      <c r="C133" s="23"/>
      <c r="D133" s="11"/>
      <c r="E133" s="23">
        <v>1264.061</v>
      </c>
      <c r="F133" s="24">
        <v>223.125</v>
      </c>
      <c r="G133" s="91"/>
      <c r="H133" s="91"/>
      <c r="I133" s="91"/>
      <c r="J133" s="91"/>
      <c r="K133" s="91"/>
    </row>
    <row r="134" spans="1:11" s="7" customFormat="1" ht="27" customHeight="1">
      <c r="A134" s="50" t="s">
        <v>80</v>
      </c>
      <c r="B134" s="11">
        <f aca="true" t="shared" si="2" ref="B134:B159">C134+D134+E134+F134</f>
        <v>349.591</v>
      </c>
      <c r="C134" s="130">
        <v>349.591</v>
      </c>
      <c r="D134" s="11"/>
      <c r="E134" s="11"/>
      <c r="F134" s="12"/>
      <c r="G134" s="91"/>
      <c r="H134" s="91"/>
      <c r="I134" s="91"/>
      <c r="J134" s="91"/>
      <c r="K134" s="91"/>
    </row>
    <row r="135" spans="1:11" s="7" customFormat="1" ht="27" customHeight="1">
      <c r="A135" s="50" t="s">
        <v>43</v>
      </c>
      <c r="B135" s="119">
        <f t="shared" si="2"/>
        <v>0.515</v>
      </c>
      <c r="C135" s="130">
        <v>0.515</v>
      </c>
      <c r="D135" s="116"/>
      <c r="E135" s="116"/>
      <c r="F135" s="60"/>
      <c r="G135" s="91"/>
      <c r="H135" s="91"/>
      <c r="I135" s="91"/>
      <c r="J135" s="91"/>
      <c r="K135" s="91"/>
    </row>
    <row r="136" spans="1:11" s="7" customFormat="1" ht="39.75" customHeight="1">
      <c r="A136" s="39" t="s">
        <v>14</v>
      </c>
      <c r="B136" s="11">
        <f t="shared" si="2"/>
        <v>956.5620000000001</v>
      </c>
      <c r="C136" s="11"/>
      <c r="D136" s="11"/>
      <c r="E136" s="23">
        <f>E137+E138+E139</f>
        <v>449.276</v>
      </c>
      <c r="F136" s="24">
        <f>F137+F138+F139</f>
        <v>507.28600000000006</v>
      </c>
      <c r="G136" s="91"/>
      <c r="H136" s="91"/>
      <c r="I136" s="91"/>
      <c r="J136" s="91"/>
      <c r="K136" s="91"/>
    </row>
    <row r="137" spans="1:11" s="57" customFormat="1" ht="27" customHeight="1">
      <c r="A137" s="39" t="s">
        <v>15</v>
      </c>
      <c r="B137" s="11">
        <f t="shared" si="2"/>
        <v>802.657</v>
      </c>
      <c r="C137" s="14"/>
      <c r="D137" s="14"/>
      <c r="E137" s="14">
        <v>371.747</v>
      </c>
      <c r="F137" s="15">
        <v>430.91</v>
      </c>
      <c r="G137" s="104"/>
      <c r="H137" s="104"/>
      <c r="I137" s="104"/>
      <c r="J137" s="104"/>
      <c r="K137" s="104"/>
    </row>
    <row r="138" spans="1:11" s="10" customFormat="1" ht="27" customHeight="1">
      <c r="A138" s="47" t="s">
        <v>57</v>
      </c>
      <c r="B138" s="11">
        <f t="shared" si="2"/>
        <v>144.719</v>
      </c>
      <c r="C138" s="14"/>
      <c r="D138" s="14"/>
      <c r="E138" s="14">
        <v>68.343</v>
      </c>
      <c r="F138" s="15">
        <v>76.376</v>
      </c>
      <c r="G138" s="91"/>
      <c r="H138" s="91"/>
      <c r="I138" s="91"/>
      <c r="J138" s="91"/>
      <c r="K138" s="91"/>
    </row>
    <row r="139" spans="1:11" s="57" customFormat="1" ht="27" customHeight="1">
      <c r="A139" s="39" t="s">
        <v>16</v>
      </c>
      <c r="B139" s="11">
        <f t="shared" si="2"/>
        <v>9.186</v>
      </c>
      <c r="C139" s="14"/>
      <c r="D139" s="14"/>
      <c r="E139" s="14">
        <v>9.186</v>
      </c>
      <c r="F139" s="15">
        <v>0</v>
      </c>
      <c r="G139" s="104"/>
      <c r="H139" s="104"/>
      <c r="I139" s="104"/>
      <c r="J139" s="104"/>
      <c r="K139" s="104"/>
    </row>
    <row r="140" spans="1:11" s="36" customFormat="1" ht="27" customHeight="1">
      <c r="A140" s="118" t="s">
        <v>31</v>
      </c>
      <c r="B140" s="11">
        <f t="shared" si="2"/>
        <v>5132.99</v>
      </c>
      <c r="C140" s="23"/>
      <c r="D140" s="11"/>
      <c r="E140" s="23">
        <f>E141+E142</f>
        <v>1072.987</v>
      </c>
      <c r="F140" s="24">
        <f>F141+F142</f>
        <v>4060.0029999999997</v>
      </c>
      <c r="G140" s="104"/>
      <c r="H140" s="104"/>
      <c r="I140" s="104"/>
      <c r="J140" s="104"/>
      <c r="K140" s="104"/>
    </row>
    <row r="141" spans="1:11" s="71" customFormat="1" ht="28.5" customHeight="1">
      <c r="A141" s="39" t="s">
        <v>17</v>
      </c>
      <c r="B141" s="11">
        <f t="shared" si="2"/>
        <v>2225.8869999999997</v>
      </c>
      <c r="C141" s="11"/>
      <c r="D141" s="11"/>
      <c r="E141" s="23">
        <v>1056.094</v>
      </c>
      <c r="F141" s="24">
        <v>1169.793</v>
      </c>
      <c r="G141" s="105"/>
      <c r="H141" s="105"/>
      <c r="I141" s="105"/>
      <c r="J141" s="105"/>
      <c r="K141" s="105"/>
    </row>
    <row r="142" spans="1:11" s="71" customFormat="1" ht="28.5" customHeight="1">
      <c r="A142" s="39" t="s">
        <v>14</v>
      </c>
      <c r="B142" s="11">
        <f t="shared" si="2"/>
        <v>2907.103</v>
      </c>
      <c r="C142" s="11"/>
      <c r="D142" s="11"/>
      <c r="E142" s="23">
        <f>E143+E144</f>
        <v>16.893</v>
      </c>
      <c r="F142" s="24">
        <f>F143+F144</f>
        <v>2890.21</v>
      </c>
      <c r="G142" s="105"/>
      <c r="H142" s="105"/>
      <c r="I142" s="105"/>
      <c r="J142" s="105"/>
      <c r="K142" s="105"/>
    </row>
    <row r="143" spans="1:11" s="71" customFormat="1" ht="28.5" customHeight="1">
      <c r="A143" s="39" t="s">
        <v>15</v>
      </c>
      <c r="B143" s="11">
        <f t="shared" si="2"/>
        <v>312.048</v>
      </c>
      <c r="C143" s="13"/>
      <c r="D143" s="11"/>
      <c r="E143" s="14">
        <v>12.856</v>
      </c>
      <c r="F143" s="15">
        <v>299.192</v>
      </c>
      <c r="G143" s="105"/>
      <c r="H143" s="105"/>
      <c r="I143" s="105"/>
      <c r="J143" s="105"/>
      <c r="K143" s="105"/>
    </row>
    <row r="144" spans="1:11" s="71" customFormat="1" ht="28.5" customHeight="1" thickBot="1">
      <c r="A144" s="38" t="s">
        <v>16</v>
      </c>
      <c r="B144" s="28">
        <f t="shared" si="2"/>
        <v>2595.055</v>
      </c>
      <c r="C144" s="29"/>
      <c r="D144" s="28"/>
      <c r="E144" s="33">
        <v>4.037</v>
      </c>
      <c r="F144" s="41">
        <v>2591.018</v>
      </c>
      <c r="G144" s="105"/>
      <c r="H144" s="105"/>
      <c r="I144" s="105"/>
      <c r="J144" s="105"/>
      <c r="K144" s="105"/>
    </row>
    <row r="145" spans="1:11" s="37" customFormat="1" ht="33" customHeight="1" thickBot="1">
      <c r="A145" s="132" t="s">
        <v>17</v>
      </c>
      <c r="B145" s="133">
        <f t="shared" si="2"/>
        <v>72533.93500000001</v>
      </c>
      <c r="C145" s="134">
        <f>C146+C147+C151</f>
        <v>37034.294</v>
      </c>
      <c r="D145" s="134">
        <f>D146+D147+D151</f>
        <v>1129.599</v>
      </c>
      <c r="E145" s="134">
        <f>E146+E147+E151</f>
        <v>23647.039000000004</v>
      </c>
      <c r="F145" s="135">
        <f>F146+F147+F151</f>
        <v>10723.003</v>
      </c>
      <c r="G145" s="106"/>
      <c r="H145" s="106"/>
      <c r="I145" s="106"/>
      <c r="J145" s="106"/>
      <c r="K145" s="106"/>
    </row>
    <row r="146" spans="1:11" s="3" customFormat="1" ht="24.75" customHeight="1">
      <c r="A146" s="52" t="s">
        <v>59</v>
      </c>
      <c r="B146" s="68">
        <f t="shared" si="2"/>
        <v>42141.493</v>
      </c>
      <c r="C146" s="172">
        <f>C10+C24+C29+C34+C39+C47+C52+C57+C62+C67+C78+C85+C92+C97+C102+C107+C112+C117+C122+C127+C133+C141</f>
        <v>9468.153</v>
      </c>
      <c r="D146" s="172">
        <f>D10+D24+D29+D34+D39+D47+D52+D57+D62+D67+D78+D85+D92+D97+D102+D107+D112+D117+D122+D127+D133+D141</f>
        <v>640.876</v>
      </c>
      <c r="E146" s="172">
        <f>E10+E24+E29+E34+E39+E47+E52+E57+E62+E67+E78+E85+E92+E97+E102+E107+E112+E117+E122+E127+E133+E141</f>
        <v>21352.981000000003</v>
      </c>
      <c r="F146" s="173">
        <f>F10+F24+F29+F34+F39+F47+F52+F57+F62+F67+F78+F85+F92+F97+F102+F107+F112+F117+F122+F127+F133+F141</f>
        <v>10679.483</v>
      </c>
      <c r="G146" s="91"/>
      <c r="H146" s="91"/>
      <c r="I146" s="91"/>
      <c r="J146" s="91"/>
      <c r="K146" s="91"/>
    </row>
    <row r="147" spans="1:11" s="71" customFormat="1" ht="28.5" customHeight="1">
      <c r="A147" s="52" t="s">
        <v>61</v>
      </c>
      <c r="B147" s="9">
        <f t="shared" si="2"/>
        <v>28726.20200000001</v>
      </c>
      <c r="C147" s="23">
        <f aca="true" t="shared" si="3" ref="C147:F148">C11+C40+C68+C86+C79+C134</f>
        <v>25899.901000000005</v>
      </c>
      <c r="D147" s="23">
        <f t="shared" si="3"/>
        <v>488.723</v>
      </c>
      <c r="E147" s="23">
        <f t="shared" si="3"/>
        <v>2294.058</v>
      </c>
      <c r="F147" s="24">
        <f t="shared" si="3"/>
        <v>43.52</v>
      </c>
      <c r="G147" s="105"/>
      <c r="H147" s="105"/>
      <c r="I147" s="105"/>
      <c r="J147" s="105"/>
      <c r="K147" s="105"/>
    </row>
    <row r="148" spans="1:11" s="71" customFormat="1" ht="28.5" customHeight="1">
      <c r="A148" s="52" t="s">
        <v>60</v>
      </c>
      <c r="B148" s="9">
        <f t="shared" si="2"/>
        <v>24.024000000000004</v>
      </c>
      <c r="C148" s="23">
        <f t="shared" si="3"/>
        <v>18.984</v>
      </c>
      <c r="D148" s="23">
        <f t="shared" si="3"/>
        <v>1.328</v>
      </c>
      <c r="E148" s="23">
        <f t="shared" si="3"/>
        <v>3.641</v>
      </c>
      <c r="F148" s="24">
        <f t="shared" si="3"/>
        <v>0.071</v>
      </c>
      <c r="G148" s="105"/>
      <c r="H148" s="105"/>
      <c r="I148" s="105"/>
      <c r="J148" s="105"/>
      <c r="K148" s="105"/>
    </row>
    <row r="149" spans="1:11" s="3" customFormat="1" ht="27.75" customHeight="1">
      <c r="A149" s="39" t="s">
        <v>70</v>
      </c>
      <c r="B149" s="9">
        <f t="shared" si="2"/>
        <v>2209.759</v>
      </c>
      <c r="C149" s="23">
        <f>C17</f>
        <v>2209.759</v>
      </c>
      <c r="D149" s="23">
        <f>D17</f>
        <v>0</v>
      </c>
      <c r="E149" s="23">
        <f>E17</f>
        <v>0</v>
      </c>
      <c r="F149" s="24">
        <f>F17</f>
        <v>0</v>
      </c>
      <c r="G149" s="91"/>
      <c r="H149" s="91"/>
      <c r="I149" s="91"/>
      <c r="J149" s="91"/>
      <c r="K149" s="91"/>
    </row>
    <row r="150" spans="1:11" s="71" customFormat="1" ht="22.5" customHeight="1">
      <c r="A150" s="52" t="s">
        <v>71</v>
      </c>
      <c r="B150" s="9">
        <f t="shared" si="2"/>
        <v>10.274</v>
      </c>
      <c r="C150" s="23">
        <f>C19</f>
        <v>10.274</v>
      </c>
      <c r="D150" s="23">
        <f>D19</f>
        <v>0</v>
      </c>
      <c r="E150" s="23">
        <f>E19</f>
        <v>0</v>
      </c>
      <c r="F150" s="24">
        <f>F19</f>
        <v>0</v>
      </c>
      <c r="G150" s="105"/>
      <c r="H150" s="105"/>
      <c r="I150" s="105"/>
      <c r="J150" s="105"/>
      <c r="K150" s="105"/>
    </row>
    <row r="151" spans="1:6" s="57" customFormat="1" ht="27.75" customHeight="1">
      <c r="A151" s="136" t="s">
        <v>39</v>
      </c>
      <c r="B151" s="9">
        <f t="shared" si="2"/>
        <v>1666.24</v>
      </c>
      <c r="C151" s="23">
        <f>C8</f>
        <v>1666.24</v>
      </c>
      <c r="D151" s="23"/>
      <c r="E151" s="23"/>
      <c r="F151" s="24"/>
    </row>
    <row r="152" spans="1:6" s="57" customFormat="1" ht="22.5" customHeight="1" thickBot="1">
      <c r="A152" s="136" t="s">
        <v>40</v>
      </c>
      <c r="B152" s="49">
        <f t="shared" si="2"/>
        <v>3.503</v>
      </c>
      <c r="C152" s="176">
        <f>C9</f>
        <v>3.503</v>
      </c>
      <c r="D152" s="176"/>
      <c r="E152" s="176"/>
      <c r="F152" s="177"/>
    </row>
    <row r="153" spans="1:6" s="57" customFormat="1" ht="27.75" customHeight="1" thickBot="1">
      <c r="A153" s="139" t="s">
        <v>18</v>
      </c>
      <c r="B153" s="140">
        <f t="shared" si="2"/>
        <v>24874.956000000002</v>
      </c>
      <c r="C153" s="178">
        <f>C154+C155+C156</f>
        <v>99.349</v>
      </c>
      <c r="D153" s="178">
        <f>D154+D155+D156</f>
        <v>1.42</v>
      </c>
      <c r="E153" s="178">
        <f>E154+E155+E156</f>
        <v>1705.1830000000002</v>
      </c>
      <c r="F153" s="179">
        <f>F154+F155+F156</f>
        <v>23069.004</v>
      </c>
    </row>
    <row r="154" spans="1:6" s="57" customFormat="1" ht="27.75" customHeight="1">
      <c r="A154" s="143" t="s">
        <v>15</v>
      </c>
      <c r="B154" s="144">
        <f t="shared" si="2"/>
        <v>9491.201000000001</v>
      </c>
      <c r="C154" s="180">
        <f>C14+C26+C31+C36+C43+C49+C54+C59+C64+C75+C82+C89+C94+C99+C104+C109+C114+C119+C124+C129+C137+C143</f>
        <v>13.1</v>
      </c>
      <c r="D154" s="180">
        <f>D14+D26+D31+D36+D43+D49+D54+D59+D64+D75+D82+D89+D94+D99+D104+D109+D114+D119+D124+D129+D137+D143</f>
        <v>0</v>
      </c>
      <c r="E154" s="180">
        <f>E14+E26+E31+E36+E43+E49+E54+E59+E64+E75+E82+E89+E94+E99+E104+E109+E114+E119+E124+E129+E137+E143</f>
        <v>913.5250000000001</v>
      </c>
      <c r="F154" s="181">
        <f>F14+F26+F31+F36+F43+F49+F54+F59+F64+F75+F82+F89+F94+F99+F104+F109+F114+F119+F124+F129+F137+F143</f>
        <v>8564.576000000001</v>
      </c>
    </row>
    <row r="155" spans="1:11" s="57" customFormat="1" ht="27.75" customHeight="1">
      <c r="A155" s="47" t="s">
        <v>57</v>
      </c>
      <c r="B155" s="9">
        <f t="shared" si="2"/>
        <v>249.264</v>
      </c>
      <c r="C155" s="23">
        <f>C15+C44+C130+C138</f>
        <v>0</v>
      </c>
      <c r="D155" s="23">
        <f>D15+D44+D130+D138</f>
        <v>0</v>
      </c>
      <c r="E155" s="23">
        <f>E15+E44+E130+E138</f>
        <v>72.183</v>
      </c>
      <c r="F155" s="24">
        <f>F15+F44+F130+F138</f>
        <v>177.08100000000002</v>
      </c>
      <c r="G155" s="104"/>
      <c r="H155" s="104"/>
      <c r="I155" s="104"/>
      <c r="J155" s="104"/>
      <c r="K155" s="104"/>
    </row>
    <row r="156" spans="1:6" s="57" customFormat="1" ht="27.75" customHeight="1" thickBot="1">
      <c r="A156" s="132" t="s">
        <v>16</v>
      </c>
      <c r="B156" s="49">
        <f t="shared" si="2"/>
        <v>15134.491000000002</v>
      </c>
      <c r="C156" s="176">
        <f>C16+C27+C32+C37++C45+C50+C55+C60+C65+C76+C83+C90+C95+C100+C105+C110+C115+C120+C125+C131+C139+C144</f>
        <v>86.24900000000001</v>
      </c>
      <c r="D156" s="176">
        <f>D16+D27+D32+D37++D45+D50+D55+D60+D65+D76+D83+D90+D95+D100+D105+D110+D115+D120+D125+D131+D139+D144</f>
        <v>1.42</v>
      </c>
      <c r="E156" s="176">
        <f>E16+E27+E32+E37++E45+E50+E55+E60+E65+E76+E83+E90+E95+E100+E105+E110+E115+E120+E125+E131+E139+E144</f>
        <v>719.4750000000001</v>
      </c>
      <c r="F156" s="177">
        <f>F16+F27+F32+F37++F45+F50+F55+F60+F65+F76+F83+F90+F95+F100+F105+F110+F115+F120+F125+F131+F139+F144</f>
        <v>14327.347000000002</v>
      </c>
    </row>
    <row r="157" spans="1:6" ht="24" thickBot="1">
      <c r="A157" s="145" t="s">
        <v>46</v>
      </c>
      <c r="B157" s="85">
        <f t="shared" si="2"/>
        <v>35.97999999999999</v>
      </c>
      <c r="C157" s="182">
        <f>C158+C159</f>
        <v>30.939999999999994</v>
      </c>
      <c r="D157" s="182">
        <f>D158+D159</f>
        <v>1.328</v>
      </c>
      <c r="E157" s="182">
        <f>E158+E159</f>
        <v>3.641</v>
      </c>
      <c r="F157" s="183">
        <f>F158+F159</f>
        <v>0.071</v>
      </c>
    </row>
    <row r="158" spans="1:6" ht="23.25">
      <c r="A158" s="148" t="s">
        <v>47</v>
      </c>
      <c r="B158" s="68">
        <f t="shared" si="2"/>
        <v>32.47699999999999</v>
      </c>
      <c r="C158" s="172">
        <f>C12+C19+C41+C69+C87</f>
        <v>27.436999999999994</v>
      </c>
      <c r="D158" s="172">
        <f>D12+D41+D69+D87</f>
        <v>1.328</v>
      </c>
      <c r="E158" s="172">
        <f>E12+E41+E69+E87</f>
        <v>3.641</v>
      </c>
      <c r="F158" s="173">
        <f>F12+F41+F69+F87</f>
        <v>0.071</v>
      </c>
    </row>
    <row r="159" spans="1:6" ht="24" thickBot="1">
      <c r="A159" s="48" t="s">
        <v>55</v>
      </c>
      <c r="B159" s="49">
        <f t="shared" si="2"/>
        <v>3.503</v>
      </c>
      <c r="C159" s="176">
        <f>C9</f>
        <v>3.503</v>
      </c>
      <c r="D159" s="176">
        <f>D9</f>
        <v>0</v>
      </c>
      <c r="E159" s="176">
        <f>E9</f>
        <v>0</v>
      </c>
      <c r="F159" s="177">
        <f>F9</f>
        <v>0</v>
      </c>
    </row>
    <row r="160" ht="24" thickBot="1"/>
    <row r="161" spans="1:14" ht="24" thickBot="1">
      <c r="A161" s="84" t="s">
        <v>62</v>
      </c>
      <c r="B161" s="85">
        <f>C161+D161+E161+F161</f>
        <v>99618.65000000001</v>
      </c>
      <c r="C161" s="86">
        <f>C6+C17+C23+C28+C33+C38+C46+C51+C56+C61+C66+C77+C84+C91+C96+C101+C106+C111+C116+C121+C126+C132+C140</f>
        <v>39343.402</v>
      </c>
      <c r="D161" s="86">
        <f>D6+D17+D23+D28+D33+D38+D46+D51+D56+D61+D66+D77+D84+D91+D96+D101+D106+D111+D116+D121+D126+D132+D140</f>
        <v>1131.019</v>
      </c>
      <c r="E161" s="86">
        <f>E6+E17+E23+E28+E33+E38+E46+E51+E56+E61+E66+E77+E84+E91+E96+E101+E106+E111+E116+E121+E126+E132+E140</f>
        <v>25352.222</v>
      </c>
      <c r="F161" s="86">
        <f>F6+F17+F23+F28+F33+F38+F46+F51+F56+F61+F66+F77+F84+F91+F96+F101+F106+F111+F116+F121+F126+F132+F140</f>
        <v>33792.007</v>
      </c>
      <c r="G161" s="8"/>
      <c r="H161" s="8"/>
      <c r="I161" s="8"/>
      <c r="J161"/>
      <c r="K161"/>
      <c r="L161"/>
      <c r="M161"/>
      <c r="N161"/>
    </row>
  </sheetData>
  <sheetProtection/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1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61"/>
  <sheetViews>
    <sheetView zoomScale="60" zoomScaleNormal="60" zoomScalePageLayoutView="0" workbookViewId="0" topLeftCell="A1">
      <pane xSplit="1" ySplit="5" topLeftCell="B13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61" sqref="A161:IV161"/>
    </sheetView>
  </sheetViews>
  <sheetFormatPr defaultColWidth="9.00390625" defaultRowHeight="12.75"/>
  <cols>
    <col min="1" max="1" width="63.875" style="8" customWidth="1"/>
    <col min="2" max="6" width="25.25390625" style="8" customWidth="1"/>
    <col min="7" max="12" width="9.125" style="8" customWidth="1"/>
  </cols>
  <sheetData>
    <row r="1" spans="1:8" s="34" customFormat="1" ht="61.5" customHeight="1">
      <c r="A1" s="202" t="s">
        <v>82</v>
      </c>
      <c r="B1" s="202"/>
      <c r="C1" s="202"/>
      <c r="D1" s="202"/>
      <c r="E1" s="202"/>
      <c r="F1" s="202"/>
      <c r="G1" s="107"/>
      <c r="H1" s="107"/>
    </row>
    <row r="2" spans="1:8" s="1" customFormat="1" ht="36.75" customHeight="1">
      <c r="A2" s="203" t="s">
        <v>94</v>
      </c>
      <c r="B2" s="203"/>
      <c r="C2" s="203"/>
      <c r="D2" s="204"/>
      <c r="E2" s="204"/>
      <c r="F2" s="204"/>
      <c r="G2" s="108"/>
      <c r="H2" s="108"/>
    </row>
    <row r="3" spans="2:6" ht="18">
      <c r="B3" s="30"/>
      <c r="C3" s="30"/>
      <c r="D3" s="30"/>
      <c r="E3" s="30"/>
      <c r="F3" s="30"/>
    </row>
    <row r="4" spans="2:6" ht="18.75" thickBot="1">
      <c r="B4" s="30"/>
      <c r="C4" s="30"/>
      <c r="D4" s="30"/>
      <c r="E4" s="30"/>
      <c r="F4" s="30"/>
    </row>
    <row r="5" spans="1:12" s="4" customFormat="1" ht="29.25" customHeight="1" thickBot="1">
      <c r="A5" s="109" t="s">
        <v>12</v>
      </c>
      <c r="B5" s="110"/>
      <c r="C5" s="111" t="s">
        <v>0</v>
      </c>
      <c r="D5" s="111" t="s">
        <v>1</v>
      </c>
      <c r="E5" s="111" t="s">
        <v>2</v>
      </c>
      <c r="F5" s="112" t="s">
        <v>3</v>
      </c>
      <c r="G5" s="5"/>
      <c r="H5" s="5"/>
      <c r="I5" s="5"/>
      <c r="J5" s="5"/>
      <c r="K5" s="5"/>
      <c r="L5" s="5"/>
    </row>
    <row r="6" spans="1:12" s="27" customFormat="1" ht="57" customHeight="1">
      <c r="A6" s="67" t="s">
        <v>37</v>
      </c>
      <c r="B6" s="56">
        <f aca="true" t="shared" si="0" ref="B6:B69">C6+D6+E6+F6</f>
        <v>64863.654</v>
      </c>
      <c r="C6" s="172">
        <f>C8+C10+C11+C13</f>
        <v>22388.918</v>
      </c>
      <c r="D6" s="172">
        <f>D8+D10+D11+D13</f>
        <v>1128.133</v>
      </c>
      <c r="E6" s="172">
        <f>E8+E10+E11+E13</f>
        <v>18070.713</v>
      </c>
      <c r="F6" s="173">
        <f>F8+F10+F11+F13</f>
        <v>23275.89</v>
      </c>
      <c r="G6" s="7"/>
      <c r="H6" s="7"/>
      <c r="I6" s="7"/>
      <c r="J6" s="7"/>
      <c r="K6" s="7"/>
      <c r="L6" s="7"/>
    </row>
    <row r="7" spans="1:12" s="6" customFormat="1" ht="40.5" customHeight="1">
      <c r="A7" s="118" t="s">
        <v>44</v>
      </c>
      <c r="B7" s="11">
        <f t="shared" si="0"/>
        <v>15.202</v>
      </c>
      <c r="C7" s="23">
        <f>C9+C12</f>
        <v>9.956</v>
      </c>
      <c r="D7" s="23">
        <f>D9+D12</f>
        <v>1.506</v>
      </c>
      <c r="E7" s="23">
        <f>E9+E12</f>
        <v>3.667</v>
      </c>
      <c r="F7" s="24">
        <f>F9+F12</f>
        <v>0.073</v>
      </c>
      <c r="G7" s="7"/>
      <c r="H7" s="7"/>
      <c r="I7" s="7"/>
      <c r="J7" s="7"/>
      <c r="K7" s="7"/>
      <c r="L7" s="7"/>
    </row>
    <row r="8" spans="1:12" s="6" customFormat="1" ht="24.75" customHeight="1">
      <c r="A8" s="118" t="s">
        <v>39</v>
      </c>
      <c r="B8" s="11">
        <f t="shared" si="0"/>
        <v>1460.326</v>
      </c>
      <c r="C8" s="23">
        <v>1460.326</v>
      </c>
      <c r="D8" s="23"/>
      <c r="E8" s="23"/>
      <c r="F8" s="24"/>
      <c r="G8" s="7"/>
      <c r="H8" s="7"/>
      <c r="I8" s="7"/>
      <c r="J8" s="7"/>
      <c r="K8" s="7"/>
      <c r="L8" s="7"/>
    </row>
    <row r="9" spans="1:12" s="6" customFormat="1" ht="24.75" customHeight="1">
      <c r="A9" s="118" t="s">
        <v>40</v>
      </c>
      <c r="B9" s="11">
        <f t="shared" si="0"/>
        <v>3.361</v>
      </c>
      <c r="C9" s="23">
        <v>3.361</v>
      </c>
      <c r="D9" s="23"/>
      <c r="E9" s="23"/>
      <c r="F9" s="24"/>
      <c r="G9" s="7"/>
      <c r="H9" s="7"/>
      <c r="I9" s="7"/>
      <c r="J9" s="7"/>
      <c r="K9" s="7"/>
      <c r="L9" s="7"/>
    </row>
    <row r="10" spans="1:6" s="7" customFormat="1" ht="36" customHeight="1">
      <c r="A10" s="50" t="s">
        <v>41</v>
      </c>
      <c r="B10" s="11">
        <f t="shared" si="0"/>
        <v>40075.527</v>
      </c>
      <c r="C10" s="11">
        <v>17071.113</v>
      </c>
      <c r="D10" s="11">
        <v>571.762</v>
      </c>
      <c r="E10" s="11">
        <v>14799.547</v>
      </c>
      <c r="F10" s="12">
        <v>7633.105</v>
      </c>
    </row>
    <row r="11" spans="1:12" s="51" customFormat="1" ht="33.75" customHeight="1">
      <c r="A11" s="50" t="s">
        <v>42</v>
      </c>
      <c r="B11" s="116">
        <f t="shared" si="0"/>
        <v>6950.914</v>
      </c>
      <c r="C11" s="115">
        <v>3826.013</v>
      </c>
      <c r="D11" s="116">
        <v>554.981</v>
      </c>
      <c r="E11" s="116">
        <v>2525.97</v>
      </c>
      <c r="F11" s="117">
        <v>43.95</v>
      </c>
      <c r="G11" s="45"/>
      <c r="H11" s="45"/>
      <c r="I11" s="45"/>
      <c r="J11" s="45"/>
      <c r="K11" s="45"/>
      <c r="L11" s="45"/>
    </row>
    <row r="12" spans="1:12" s="51" customFormat="1" ht="33.75" customHeight="1">
      <c r="A12" s="50" t="s">
        <v>43</v>
      </c>
      <c r="B12" s="116">
        <f t="shared" si="0"/>
        <v>11.841</v>
      </c>
      <c r="C12" s="115">
        <v>6.595</v>
      </c>
      <c r="D12" s="116">
        <v>1.506</v>
      </c>
      <c r="E12" s="116">
        <v>3.667</v>
      </c>
      <c r="F12" s="117">
        <v>0.073</v>
      </c>
      <c r="G12" s="45"/>
      <c r="H12" s="45"/>
      <c r="I12" s="45"/>
      <c r="J12" s="45"/>
      <c r="K12" s="45"/>
      <c r="L12" s="45"/>
    </row>
    <row r="13" spans="1:12" s="20" customFormat="1" ht="20.25" customHeight="1">
      <c r="A13" s="39" t="s">
        <v>14</v>
      </c>
      <c r="B13" s="11">
        <f t="shared" si="0"/>
        <v>16376.887</v>
      </c>
      <c r="C13" s="11">
        <f>C14+C15+C16</f>
        <v>31.466</v>
      </c>
      <c r="D13" s="11">
        <f>D14+D15+D16</f>
        <v>1.39</v>
      </c>
      <c r="E13" s="11">
        <f>E14+E15+E16</f>
        <v>745.196</v>
      </c>
      <c r="F13" s="12">
        <f>F14+F15+F16</f>
        <v>15598.835000000001</v>
      </c>
      <c r="G13" s="7"/>
      <c r="H13" s="7"/>
      <c r="I13" s="7"/>
      <c r="J13" s="7"/>
      <c r="K13" s="7"/>
      <c r="L13" s="7"/>
    </row>
    <row r="14" spans="1:6" s="7" customFormat="1" ht="21.75" customHeight="1">
      <c r="A14" s="39" t="s">
        <v>15</v>
      </c>
      <c r="B14" s="11">
        <f t="shared" si="0"/>
        <v>4420.099</v>
      </c>
      <c r="C14" s="14">
        <v>9.691</v>
      </c>
      <c r="D14" s="14">
        <v>0</v>
      </c>
      <c r="E14" s="14">
        <v>184.443</v>
      </c>
      <c r="F14" s="15">
        <v>4225.965</v>
      </c>
    </row>
    <row r="15" spans="1:6" s="7" customFormat="1" ht="24.75" customHeight="1">
      <c r="A15" s="39" t="s">
        <v>57</v>
      </c>
      <c r="B15" s="11">
        <f t="shared" si="0"/>
        <v>0</v>
      </c>
      <c r="C15" s="14">
        <v>0</v>
      </c>
      <c r="D15" s="14">
        <v>0</v>
      </c>
      <c r="E15" s="14">
        <v>0</v>
      </c>
      <c r="F15" s="15">
        <v>0</v>
      </c>
    </row>
    <row r="16" spans="1:12" s="2" customFormat="1" ht="24.75" customHeight="1">
      <c r="A16" s="39" t="s">
        <v>16</v>
      </c>
      <c r="B16" s="11">
        <f t="shared" si="0"/>
        <v>11956.788</v>
      </c>
      <c r="C16" s="14">
        <v>21.775</v>
      </c>
      <c r="D16" s="14">
        <v>1.39</v>
      </c>
      <c r="E16" s="14">
        <v>560.753</v>
      </c>
      <c r="F16" s="15">
        <v>11372.87</v>
      </c>
      <c r="G16" s="7"/>
      <c r="H16" s="7"/>
      <c r="I16" s="7"/>
      <c r="J16" s="7"/>
      <c r="K16" s="7"/>
      <c r="L16" s="7"/>
    </row>
    <row r="17" spans="1:12" s="77" customFormat="1" ht="68.25" customHeight="1">
      <c r="A17" s="118" t="s">
        <v>66</v>
      </c>
      <c r="B17" s="11">
        <f t="shared" si="0"/>
        <v>2256.244</v>
      </c>
      <c r="C17" s="23">
        <f>C18+C20</f>
        <v>2256.244</v>
      </c>
      <c r="D17" s="23">
        <f>D18+D20</f>
        <v>0</v>
      </c>
      <c r="E17" s="23">
        <f>E18+E20</f>
        <v>0</v>
      </c>
      <c r="F17" s="24">
        <f>F18+F20</f>
        <v>0</v>
      </c>
      <c r="G17" s="7"/>
      <c r="H17" s="7"/>
      <c r="I17" s="7"/>
      <c r="J17" s="7"/>
      <c r="K17" s="7"/>
      <c r="L17" s="7"/>
    </row>
    <row r="18" spans="1:12" s="2" customFormat="1" ht="24.75" customHeight="1">
      <c r="A18" s="39" t="s">
        <v>17</v>
      </c>
      <c r="B18" s="78">
        <f t="shared" si="0"/>
        <v>2256.244</v>
      </c>
      <c r="C18" s="78">
        <v>2256.244</v>
      </c>
      <c r="D18" s="13"/>
      <c r="E18" s="13"/>
      <c r="F18" s="19"/>
      <c r="G18" s="7"/>
      <c r="H18" s="7"/>
      <c r="I18" s="7"/>
      <c r="J18" s="7"/>
      <c r="K18" s="7"/>
      <c r="L18" s="7"/>
    </row>
    <row r="19" spans="1:12" s="51" customFormat="1" ht="26.25" customHeight="1">
      <c r="A19" s="50" t="s">
        <v>67</v>
      </c>
      <c r="B19" s="119">
        <f t="shared" si="0"/>
        <v>10.827</v>
      </c>
      <c r="C19" s="78">
        <v>10.827</v>
      </c>
      <c r="D19" s="76"/>
      <c r="E19" s="76"/>
      <c r="F19" s="159"/>
      <c r="G19" s="45"/>
      <c r="H19" s="45"/>
      <c r="I19" s="45"/>
      <c r="J19" s="45"/>
      <c r="K19" s="45"/>
      <c r="L19" s="45"/>
    </row>
    <row r="20" spans="1:12" s="2" customFormat="1" ht="24.75" customHeight="1">
      <c r="A20" s="39" t="s">
        <v>14</v>
      </c>
      <c r="B20" s="11">
        <f t="shared" si="0"/>
        <v>0</v>
      </c>
      <c r="C20" s="23">
        <f>C21+C22</f>
        <v>0</v>
      </c>
      <c r="D20" s="23">
        <f>D21+D22</f>
        <v>0</v>
      </c>
      <c r="E20" s="23">
        <f>E21+E22</f>
        <v>0</v>
      </c>
      <c r="F20" s="24">
        <f>F21+F22</f>
        <v>0</v>
      </c>
      <c r="G20" s="7"/>
      <c r="H20" s="7"/>
      <c r="I20" s="7"/>
      <c r="J20" s="7"/>
      <c r="K20" s="7"/>
      <c r="L20" s="7"/>
    </row>
    <row r="21" spans="1:12" s="2" customFormat="1" ht="24.75" customHeight="1">
      <c r="A21" s="39" t="s">
        <v>15</v>
      </c>
      <c r="B21" s="11">
        <f t="shared" si="0"/>
        <v>0</v>
      </c>
      <c r="C21" s="13"/>
      <c r="D21" s="13"/>
      <c r="E21" s="13"/>
      <c r="F21" s="19"/>
      <c r="G21" s="7"/>
      <c r="H21" s="7"/>
      <c r="I21" s="7"/>
      <c r="J21" s="7"/>
      <c r="K21" s="7"/>
      <c r="L21" s="7"/>
    </row>
    <row r="22" spans="1:12" s="2" customFormat="1" ht="24.75" customHeight="1">
      <c r="A22" s="39" t="s">
        <v>16</v>
      </c>
      <c r="B22" s="11">
        <f t="shared" si="0"/>
        <v>0</v>
      </c>
      <c r="C22" s="13"/>
      <c r="D22" s="13"/>
      <c r="E22" s="13"/>
      <c r="F22" s="19"/>
      <c r="G22" s="7"/>
      <c r="H22" s="7"/>
      <c r="I22" s="7"/>
      <c r="J22" s="7"/>
      <c r="K22" s="7"/>
      <c r="L22" s="7"/>
    </row>
    <row r="23" spans="1:6" s="7" customFormat="1" ht="31.5" customHeight="1">
      <c r="A23" s="118" t="s">
        <v>36</v>
      </c>
      <c r="B23" s="11">
        <f t="shared" si="0"/>
        <v>4731.291000000001</v>
      </c>
      <c r="C23" s="23">
        <f>C24+C25</f>
        <v>538.9</v>
      </c>
      <c r="D23" s="23"/>
      <c r="E23" s="23">
        <f>E24+E25</f>
        <v>1613.8220000000001</v>
      </c>
      <c r="F23" s="24">
        <f>F24+F25</f>
        <v>2578.5690000000004</v>
      </c>
    </row>
    <row r="24" spans="1:12" s="20" customFormat="1" ht="24.75" customHeight="1">
      <c r="A24" s="39" t="s">
        <v>17</v>
      </c>
      <c r="B24" s="11">
        <f t="shared" si="0"/>
        <v>2805.4750000000004</v>
      </c>
      <c r="C24" s="11">
        <v>470.96</v>
      </c>
      <c r="D24" s="11"/>
      <c r="E24" s="11">
        <v>1343.612</v>
      </c>
      <c r="F24" s="12">
        <v>990.903</v>
      </c>
      <c r="G24" s="7"/>
      <c r="H24" s="7"/>
      <c r="I24" s="7"/>
      <c r="J24" s="7"/>
      <c r="K24" s="7"/>
      <c r="L24" s="7"/>
    </row>
    <row r="25" spans="1:6" s="7" customFormat="1" ht="24.75" customHeight="1">
      <c r="A25" s="39" t="s">
        <v>14</v>
      </c>
      <c r="B25" s="11">
        <f t="shared" si="0"/>
        <v>1925.8160000000003</v>
      </c>
      <c r="C25" s="23">
        <f>C26+C27</f>
        <v>67.94</v>
      </c>
      <c r="D25" s="23">
        <f>D26+D27</f>
        <v>0</v>
      </c>
      <c r="E25" s="23">
        <f>E26+E27</f>
        <v>270.21000000000004</v>
      </c>
      <c r="F25" s="24">
        <f>F26+F27</f>
        <v>1587.6660000000002</v>
      </c>
    </row>
    <row r="26" spans="1:6" s="7" customFormat="1" ht="24.75" customHeight="1">
      <c r="A26" s="39" t="s">
        <v>15</v>
      </c>
      <c r="B26" s="11">
        <f t="shared" si="0"/>
        <v>1138.6390000000001</v>
      </c>
      <c r="C26" s="13">
        <v>0</v>
      </c>
      <c r="D26" s="13">
        <v>0</v>
      </c>
      <c r="E26" s="13">
        <v>68.297</v>
      </c>
      <c r="F26" s="19">
        <v>1070.342</v>
      </c>
    </row>
    <row r="27" spans="1:12" s="2" customFormat="1" ht="24.75" customHeight="1">
      <c r="A27" s="39" t="s">
        <v>16</v>
      </c>
      <c r="B27" s="11">
        <f t="shared" si="0"/>
        <v>787.1769999999999</v>
      </c>
      <c r="C27" s="14">
        <v>67.94</v>
      </c>
      <c r="D27" s="14">
        <v>0</v>
      </c>
      <c r="E27" s="14">
        <v>201.913</v>
      </c>
      <c r="F27" s="15">
        <v>517.324</v>
      </c>
      <c r="G27" s="7"/>
      <c r="H27" s="7"/>
      <c r="I27" s="7"/>
      <c r="J27" s="7"/>
      <c r="K27" s="7"/>
      <c r="L27" s="7"/>
    </row>
    <row r="28" spans="1:6" s="7" customFormat="1" ht="24.75" customHeight="1">
      <c r="A28" s="118" t="s">
        <v>6</v>
      </c>
      <c r="B28" s="11">
        <f t="shared" si="0"/>
        <v>1129.093</v>
      </c>
      <c r="C28" s="23">
        <f>C29+C30</f>
        <v>1129.093</v>
      </c>
      <c r="D28" s="11"/>
      <c r="E28" s="11"/>
      <c r="F28" s="12"/>
    </row>
    <row r="29" spans="1:12" s="20" customFormat="1" ht="24.75" customHeight="1">
      <c r="A29" s="39" t="s">
        <v>17</v>
      </c>
      <c r="B29" s="11">
        <f t="shared" si="0"/>
        <v>1127.7</v>
      </c>
      <c r="C29" s="11">
        <v>1127.7</v>
      </c>
      <c r="D29" s="11"/>
      <c r="E29" s="23"/>
      <c r="F29" s="24"/>
      <c r="G29" s="7"/>
      <c r="H29" s="7"/>
      <c r="I29" s="7"/>
      <c r="J29" s="7"/>
      <c r="K29" s="7"/>
      <c r="L29" s="7"/>
    </row>
    <row r="30" spans="1:6" s="7" customFormat="1" ht="24.75" customHeight="1">
      <c r="A30" s="39" t="s">
        <v>14</v>
      </c>
      <c r="B30" s="11">
        <f t="shared" si="0"/>
        <v>1.393</v>
      </c>
      <c r="C30" s="23">
        <f>C31+C32</f>
        <v>1.393</v>
      </c>
      <c r="D30" s="11"/>
      <c r="E30" s="23">
        <f>E31+E32</f>
        <v>0</v>
      </c>
      <c r="F30" s="24">
        <f>F31+F32</f>
        <v>0</v>
      </c>
    </row>
    <row r="31" spans="1:6" s="7" customFormat="1" ht="19.5" customHeight="1">
      <c r="A31" s="39" t="s">
        <v>15</v>
      </c>
      <c r="B31" s="11">
        <f t="shared" si="0"/>
        <v>1.393</v>
      </c>
      <c r="C31" s="14">
        <v>1.393</v>
      </c>
      <c r="D31" s="14"/>
      <c r="E31" s="14"/>
      <c r="F31" s="15"/>
    </row>
    <row r="32" spans="1:12" s="2" customFormat="1" ht="24" customHeight="1">
      <c r="A32" s="39" t="s">
        <v>16</v>
      </c>
      <c r="B32" s="11">
        <f t="shared" si="0"/>
        <v>0</v>
      </c>
      <c r="C32" s="14"/>
      <c r="D32" s="14"/>
      <c r="E32" s="14"/>
      <c r="F32" s="15"/>
      <c r="G32" s="7"/>
      <c r="H32" s="7"/>
      <c r="I32" s="7"/>
      <c r="J32" s="7"/>
      <c r="K32" s="7"/>
      <c r="L32" s="7"/>
    </row>
    <row r="33" spans="1:6" s="7" customFormat="1" ht="40.5" customHeight="1">
      <c r="A33" s="118" t="s">
        <v>104</v>
      </c>
      <c r="B33" s="11">
        <f t="shared" si="0"/>
        <v>141.226</v>
      </c>
      <c r="C33" s="23">
        <f>C34+C35</f>
        <v>0</v>
      </c>
      <c r="D33" s="23">
        <f>D34+D35</f>
        <v>64.488</v>
      </c>
      <c r="E33" s="23">
        <f>E34+E35</f>
        <v>40.048</v>
      </c>
      <c r="F33" s="24">
        <f>F34+F35</f>
        <v>36.69</v>
      </c>
    </row>
    <row r="34" spans="1:12" s="20" customFormat="1" ht="21" customHeight="1">
      <c r="A34" s="39" t="s">
        <v>17</v>
      </c>
      <c r="B34" s="11">
        <f t="shared" si="0"/>
        <v>125.93599999999999</v>
      </c>
      <c r="C34" s="11"/>
      <c r="D34" s="11">
        <v>64.488</v>
      </c>
      <c r="E34" s="11">
        <v>24.808</v>
      </c>
      <c r="F34" s="12">
        <v>36.64</v>
      </c>
      <c r="G34" s="7"/>
      <c r="H34" s="7"/>
      <c r="I34" s="7"/>
      <c r="J34" s="7"/>
      <c r="K34" s="7"/>
      <c r="L34" s="7"/>
    </row>
    <row r="35" spans="1:6" s="7" customFormat="1" ht="21.75" customHeight="1">
      <c r="A35" s="39" t="s">
        <v>14</v>
      </c>
      <c r="B35" s="11">
        <f t="shared" si="0"/>
        <v>15.290000000000001</v>
      </c>
      <c r="C35" s="11"/>
      <c r="D35" s="11"/>
      <c r="E35" s="23">
        <f>E36+E37</f>
        <v>15.24</v>
      </c>
      <c r="F35" s="24">
        <f>F36+F37</f>
        <v>0.05</v>
      </c>
    </row>
    <row r="36" spans="1:6" s="7" customFormat="1" ht="21" customHeight="1">
      <c r="A36" s="39" t="s">
        <v>15</v>
      </c>
      <c r="B36" s="11">
        <f t="shared" si="0"/>
        <v>15.290000000000001</v>
      </c>
      <c r="C36" s="14"/>
      <c r="D36" s="14"/>
      <c r="E36" s="14">
        <v>15.24</v>
      </c>
      <c r="F36" s="15">
        <v>0.05</v>
      </c>
    </row>
    <row r="37" spans="1:12" s="2" customFormat="1" ht="24.75" customHeight="1">
      <c r="A37" s="39" t="s">
        <v>16</v>
      </c>
      <c r="B37" s="11">
        <f t="shared" si="0"/>
        <v>0</v>
      </c>
      <c r="C37" s="14"/>
      <c r="D37" s="14"/>
      <c r="E37" s="14"/>
      <c r="F37" s="15"/>
      <c r="G37" s="7"/>
      <c r="H37" s="7"/>
      <c r="I37" s="7"/>
      <c r="J37" s="7"/>
      <c r="K37" s="7"/>
      <c r="L37" s="7"/>
    </row>
    <row r="38" spans="1:6" s="7" customFormat="1" ht="36.75" customHeight="1">
      <c r="A38" s="118" t="s">
        <v>73</v>
      </c>
      <c r="B38" s="11">
        <f t="shared" si="0"/>
        <v>11817.487000000001</v>
      </c>
      <c r="C38" s="23">
        <f>C39+C40+C42</f>
        <v>6910.467</v>
      </c>
      <c r="D38" s="23"/>
      <c r="E38" s="23">
        <f>E39+E42</f>
        <v>1864.721</v>
      </c>
      <c r="F38" s="24">
        <f>F39+F42</f>
        <v>3042.299</v>
      </c>
    </row>
    <row r="39" spans="1:12" s="46" customFormat="1" ht="44.25" customHeight="1">
      <c r="A39" s="50" t="s">
        <v>38</v>
      </c>
      <c r="B39" s="11">
        <f t="shared" si="0"/>
        <v>3663.197</v>
      </c>
      <c r="C39" s="11">
        <f>6910.467-C40</f>
        <v>1039.482</v>
      </c>
      <c r="D39" s="11"/>
      <c r="E39" s="23">
        <v>1804.264</v>
      </c>
      <c r="F39" s="24">
        <v>819.451</v>
      </c>
      <c r="G39" s="45"/>
      <c r="H39" s="45"/>
      <c r="I39" s="45"/>
      <c r="J39" s="45"/>
      <c r="K39" s="45"/>
      <c r="L39" s="45"/>
    </row>
    <row r="40" spans="1:12" s="46" customFormat="1" ht="44.25" customHeight="1">
      <c r="A40" s="192" t="s">
        <v>105</v>
      </c>
      <c r="B40" s="11">
        <f t="shared" si="0"/>
        <v>5870.985</v>
      </c>
      <c r="C40" s="11">
        <v>5870.985</v>
      </c>
      <c r="D40" s="11"/>
      <c r="E40" s="11"/>
      <c r="F40" s="12"/>
      <c r="G40" s="45"/>
      <c r="H40" s="45"/>
      <c r="I40" s="45"/>
      <c r="J40" s="45"/>
      <c r="K40" s="45"/>
      <c r="L40" s="45"/>
    </row>
    <row r="41" spans="1:12" s="20" customFormat="1" ht="24.75" customHeight="1">
      <c r="A41" s="50" t="s">
        <v>43</v>
      </c>
      <c r="B41" s="119">
        <f t="shared" si="0"/>
        <v>8.078</v>
      </c>
      <c r="C41" s="124">
        <v>8.078</v>
      </c>
      <c r="D41" s="116"/>
      <c r="E41" s="116"/>
      <c r="F41" s="60"/>
      <c r="G41" s="7"/>
      <c r="H41" s="7"/>
      <c r="I41" s="7"/>
      <c r="J41" s="7"/>
      <c r="K41" s="7"/>
      <c r="L41" s="7"/>
    </row>
    <row r="42" spans="1:6" s="7" customFormat="1" ht="25.5" customHeight="1">
      <c r="A42" s="39" t="s">
        <v>14</v>
      </c>
      <c r="B42" s="11">
        <f t="shared" si="0"/>
        <v>2283.305</v>
      </c>
      <c r="C42" s="11"/>
      <c r="D42" s="11"/>
      <c r="E42" s="23">
        <f>E43+E44+E45</f>
        <v>60.457</v>
      </c>
      <c r="F42" s="24">
        <f>F43+F44+F45</f>
        <v>2222.848</v>
      </c>
    </row>
    <row r="43" spans="1:6" s="7" customFormat="1" ht="20.25" customHeight="1">
      <c r="A43" s="39" t="s">
        <v>15</v>
      </c>
      <c r="B43" s="11">
        <f t="shared" si="0"/>
        <v>2193.93</v>
      </c>
      <c r="C43" s="14"/>
      <c r="D43" s="14"/>
      <c r="E43" s="14">
        <v>60.457</v>
      </c>
      <c r="F43" s="15">
        <v>2133.473</v>
      </c>
    </row>
    <row r="44" spans="1:12" s="2" customFormat="1" ht="25.5" customHeight="1">
      <c r="A44" s="39" t="s">
        <v>57</v>
      </c>
      <c r="B44" s="11">
        <f t="shared" si="0"/>
        <v>60.237</v>
      </c>
      <c r="C44" s="14"/>
      <c r="D44" s="14"/>
      <c r="E44" s="14"/>
      <c r="F44" s="15">
        <v>60.237</v>
      </c>
      <c r="G44" s="7"/>
      <c r="H44" s="7"/>
      <c r="I44" s="7"/>
      <c r="J44" s="7"/>
      <c r="K44" s="7"/>
      <c r="L44" s="7"/>
    </row>
    <row r="45" spans="1:6" s="7" customFormat="1" ht="22.5" customHeight="1">
      <c r="A45" s="39" t="s">
        <v>16</v>
      </c>
      <c r="B45" s="11">
        <f t="shared" si="0"/>
        <v>29.138</v>
      </c>
      <c r="C45" s="14"/>
      <c r="D45" s="14"/>
      <c r="E45" s="14"/>
      <c r="F45" s="15">
        <v>29.138</v>
      </c>
    </row>
    <row r="46" spans="1:12" s="20" customFormat="1" ht="24.75" customHeight="1">
      <c r="A46" s="118" t="s">
        <v>35</v>
      </c>
      <c r="B46" s="11">
        <f t="shared" si="0"/>
        <v>83.04499999999999</v>
      </c>
      <c r="C46" s="23"/>
      <c r="D46" s="23"/>
      <c r="E46" s="23">
        <f>E47+E48</f>
        <v>39.278</v>
      </c>
      <c r="F46" s="24">
        <f>F47+F48</f>
        <v>43.766999999999996</v>
      </c>
      <c r="G46" s="7"/>
      <c r="H46" s="7"/>
      <c r="I46" s="7"/>
      <c r="J46" s="7"/>
      <c r="K46" s="7"/>
      <c r="L46" s="7"/>
    </row>
    <row r="47" spans="1:6" s="7" customFormat="1" ht="24" customHeight="1">
      <c r="A47" s="39" t="s">
        <v>17</v>
      </c>
      <c r="B47" s="11">
        <f t="shared" si="0"/>
        <v>61.94</v>
      </c>
      <c r="C47" s="11"/>
      <c r="D47" s="11"/>
      <c r="E47" s="23">
        <v>39.278</v>
      </c>
      <c r="F47" s="24">
        <v>22.662</v>
      </c>
    </row>
    <row r="48" spans="1:6" s="7" customFormat="1" ht="24" customHeight="1">
      <c r="A48" s="39" t="s">
        <v>14</v>
      </c>
      <c r="B48" s="11">
        <f t="shared" si="0"/>
        <v>21.105</v>
      </c>
      <c r="C48" s="11"/>
      <c r="D48" s="11"/>
      <c r="E48" s="23">
        <f>E49+E50</f>
        <v>0</v>
      </c>
      <c r="F48" s="24">
        <f>F49+F50</f>
        <v>21.105</v>
      </c>
    </row>
    <row r="49" spans="1:6" s="7" customFormat="1" ht="24" customHeight="1">
      <c r="A49" s="39" t="s">
        <v>15</v>
      </c>
      <c r="B49" s="11">
        <f t="shared" si="0"/>
        <v>16.706</v>
      </c>
      <c r="C49" s="14"/>
      <c r="D49" s="14"/>
      <c r="E49" s="14"/>
      <c r="F49" s="15">
        <v>16.706</v>
      </c>
    </row>
    <row r="50" spans="1:6" s="7" customFormat="1" ht="23.25" customHeight="1">
      <c r="A50" s="39" t="s">
        <v>16</v>
      </c>
      <c r="B50" s="11">
        <f t="shared" si="0"/>
        <v>4.399</v>
      </c>
      <c r="C50" s="14"/>
      <c r="D50" s="14"/>
      <c r="E50" s="14"/>
      <c r="F50" s="15">
        <v>4.399</v>
      </c>
    </row>
    <row r="51" spans="1:12" s="20" customFormat="1" ht="40.5" customHeight="1">
      <c r="A51" s="118" t="s">
        <v>74</v>
      </c>
      <c r="B51" s="11">
        <f t="shared" si="0"/>
        <v>0.409</v>
      </c>
      <c r="C51" s="23">
        <f>C52+C53</f>
        <v>0</v>
      </c>
      <c r="D51" s="23"/>
      <c r="E51" s="23">
        <f>E52+E53</f>
        <v>0</v>
      </c>
      <c r="F51" s="24">
        <f>F52+F53</f>
        <v>0.409</v>
      </c>
      <c r="G51" s="7"/>
      <c r="H51" s="7"/>
      <c r="I51" s="7"/>
      <c r="J51" s="7"/>
      <c r="K51" s="7"/>
      <c r="L51" s="7"/>
    </row>
    <row r="52" spans="1:6" s="7" customFormat="1" ht="23.25" customHeight="1">
      <c r="A52" s="39" t="s">
        <v>17</v>
      </c>
      <c r="B52" s="11">
        <f t="shared" si="0"/>
        <v>0.409</v>
      </c>
      <c r="C52" s="11"/>
      <c r="D52" s="11"/>
      <c r="E52" s="11"/>
      <c r="F52" s="12">
        <v>0.409</v>
      </c>
    </row>
    <row r="53" spans="1:6" s="7" customFormat="1" ht="23.25" customHeight="1">
      <c r="A53" s="39" t="s">
        <v>14</v>
      </c>
      <c r="B53" s="11">
        <f t="shared" si="0"/>
        <v>0</v>
      </c>
      <c r="C53" s="23">
        <f>C54+C55</f>
        <v>0</v>
      </c>
      <c r="D53" s="11"/>
      <c r="E53" s="23">
        <f>E54+E55</f>
        <v>0</v>
      </c>
      <c r="F53" s="24">
        <f>F54+F55</f>
        <v>0</v>
      </c>
    </row>
    <row r="54" spans="1:12" s="6" customFormat="1" ht="23.25" customHeight="1">
      <c r="A54" s="39" t="s">
        <v>15</v>
      </c>
      <c r="B54" s="11">
        <f t="shared" si="0"/>
        <v>0</v>
      </c>
      <c r="C54" s="23"/>
      <c r="D54" s="23"/>
      <c r="E54" s="23"/>
      <c r="F54" s="15"/>
      <c r="G54" s="7"/>
      <c r="H54" s="7"/>
      <c r="I54" s="7"/>
      <c r="J54" s="7"/>
      <c r="K54" s="7"/>
      <c r="L54" s="7"/>
    </row>
    <row r="55" spans="1:12" s="2" customFormat="1" ht="23.25" customHeight="1">
      <c r="A55" s="39" t="s">
        <v>16</v>
      </c>
      <c r="B55" s="11">
        <f t="shared" si="0"/>
        <v>0</v>
      </c>
      <c r="C55" s="23"/>
      <c r="D55" s="23"/>
      <c r="E55" s="23"/>
      <c r="F55" s="15"/>
      <c r="G55" s="7"/>
      <c r="H55" s="7"/>
      <c r="I55" s="7"/>
      <c r="J55" s="7"/>
      <c r="K55" s="7"/>
      <c r="L55" s="7"/>
    </row>
    <row r="56" spans="1:12" s="20" customFormat="1" ht="45.75" customHeight="1">
      <c r="A56" s="118" t="s">
        <v>75</v>
      </c>
      <c r="B56" s="11">
        <f t="shared" si="0"/>
        <v>2114.9640000000004</v>
      </c>
      <c r="C56" s="23">
        <f>C57+C58</f>
        <v>2058.856</v>
      </c>
      <c r="D56" s="23"/>
      <c r="E56" s="23">
        <f>E57+E58</f>
        <v>56.108</v>
      </c>
      <c r="F56" s="24"/>
      <c r="G56" s="7"/>
      <c r="H56" s="7"/>
      <c r="I56" s="7"/>
      <c r="J56" s="7"/>
      <c r="K56" s="7"/>
      <c r="L56" s="7"/>
    </row>
    <row r="57" spans="1:12" s="2" customFormat="1" ht="21" customHeight="1">
      <c r="A57" s="39" t="s">
        <v>17</v>
      </c>
      <c r="B57" s="11">
        <f t="shared" si="0"/>
        <v>2114.9640000000004</v>
      </c>
      <c r="C57" s="11">
        <v>2058.856</v>
      </c>
      <c r="D57" s="11"/>
      <c r="E57" s="11">
        <v>56.108</v>
      </c>
      <c r="F57" s="12"/>
      <c r="G57" s="7"/>
      <c r="H57" s="7"/>
      <c r="I57" s="7"/>
      <c r="J57" s="7"/>
      <c r="K57" s="7"/>
      <c r="L57" s="7"/>
    </row>
    <row r="58" spans="1:12" s="2" customFormat="1" ht="24.75" customHeight="1">
      <c r="A58" s="39" t="s">
        <v>14</v>
      </c>
      <c r="B58" s="11">
        <f t="shared" si="0"/>
        <v>0</v>
      </c>
      <c r="C58" s="11"/>
      <c r="D58" s="11"/>
      <c r="E58" s="23">
        <f>E59+E60</f>
        <v>0</v>
      </c>
      <c r="F58" s="24">
        <f>F59+F60</f>
        <v>0</v>
      </c>
      <c r="G58" s="7"/>
      <c r="H58" s="7"/>
      <c r="I58" s="7"/>
      <c r="J58" s="7"/>
      <c r="K58" s="7"/>
      <c r="L58" s="7"/>
    </row>
    <row r="59" spans="1:12" s="2" customFormat="1" ht="24.75" customHeight="1">
      <c r="A59" s="39" t="s">
        <v>15</v>
      </c>
      <c r="B59" s="11">
        <f t="shared" si="0"/>
        <v>0</v>
      </c>
      <c r="C59" s="23"/>
      <c r="D59" s="23"/>
      <c r="E59" s="23"/>
      <c r="F59" s="15"/>
      <c r="G59" s="7"/>
      <c r="H59" s="7"/>
      <c r="I59" s="7"/>
      <c r="J59" s="7"/>
      <c r="K59" s="7"/>
      <c r="L59" s="7"/>
    </row>
    <row r="60" spans="1:12" s="2" customFormat="1" ht="21.75" customHeight="1">
      <c r="A60" s="39" t="s">
        <v>16</v>
      </c>
      <c r="B60" s="11">
        <f t="shared" si="0"/>
        <v>0</v>
      </c>
      <c r="C60" s="23"/>
      <c r="D60" s="23"/>
      <c r="E60" s="23"/>
      <c r="F60" s="15"/>
      <c r="G60" s="7"/>
      <c r="H60" s="7"/>
      <c r="I60" s="7"/>
      <c r="J60" s="7"/>
      <c r="K60" s="7"/>
      <c r="L60" s="7"/>
    </row>
    <row r="61" spans="1:12" s="20" customFormat="1" ht="27.75" customHeight="1">
      <c r="A61" s="126" t="s">
        <v>30</v>
      </c>
      <c r="B61" s="11">
        <f t="shared" si="0"/>
        <v>641.145</v>
      </c>
      <c r="C61" s="13"/>
      <c r="D61" s="11"/>
      <c r="E61" s="11">
        <f>E62+E63</f>
        <v>504.003</v>
      </c>
      <c r="F61" s="12">
        <f>F62+F63</f>
        <v>137.142</v>
      </c>
      <c r="G61" s="7"/>
      <c r="H61" s="7"/>
      <c r="I61" s="7"/>
      <c r="J61" s="7"/>
      <c r="K61" s="7"/>
      <c r="L61" s="7"/>
    </row>
    <row r="62" spans="1:12" s="2" customFormat="1" ht="23.25" customHeight="1">
      <c r="A62" s="39" t="s">
        <v>17</v>
      </c>
      <c r="B62" s="11">
        <f t="shared" si="0"/>
        <v>641.145</v>
      </c>
      <c r="C62" s="11"/>
      <c r="D62" s="11"/>
      <c r="E62" s="23">
        <v>504.003</v>
      </c>
      <c r="F62" s="24">
        <v>137.142</v>
      </c>
      <c r="G62" s="7"/>
      <c r="H62" s="7"/>
      <c r="I62" s="7"/>
      <c r="J62" s="7"/>
      <c r="K62" s="7"/>
      <c r="L62" s="7"/>
    </row>
    <row r="63" spans="1:12" s="2" customFormat="1" ht="31.5" customHeight="1">
      <c r="A63" s="39" t="s">
        <v>14</v>
      </c>
      <c r="B63" s="11">
        <f t="shared" si="0"/>
        <v>0</v>
      </c>
      <c r="C63" s="11"/>
      <c r="D63" s="11"/>
      <c r="E63" s="23">
        <f>E64+E65</f>
        <v>0</v>
      </c>
      <c r="F63" s="24">
        <f>F64+F65</f>
        <v>0</v>
      </c>
      <c r="G63" s="7"/>
      <c r="H63" s="7"/>
      <c r="I63" s="7"/>
      <c r="J63" s="7"/>
      <c r="K63" s="7"/>
      <c r="L63" s="7"/>
    </row>
    <row r="64" spans="1:12" s="2" customFormat="1" ht="24.75" customHeight="1">
      <c r="A64" s="39" t="s">
        <v>15</v>
      </c>
      <c r="B64" s="11">
        <f t="shared" si="0"/>
        <v>0</v>
      </c>
      <c r="C64" s="13"/>
      <c r="D64" s="11"/>
      <c r="E64" s="13"/>
      <c r="F64" s="19"/>
      <c r="G64" s="7"/>
      <c r="H64" s="7"/>
      <c r="I64" s="7"/>
      <c r="J64" s="7"/>
      <c r="K64" s="7"/>
      <c r="L64" s="7"/>
    </row>
    <row r="65" spans="1:12" s="2" customFormat="1" ht="26.25" customHeight="1">
      <c r="A65" s="39" t="s">
        <v>16</v>
      </c>
      <c r="B65" s="11">
        <f t="shared" si="0"/>
        <v>0</v>
      </c>
      <c r="C65" s="13"/>
      <c r="D65" s="11"/>
      <c r="E65" s="13"/>
      <c r="F65" s="19"/>
      <c r="G65" s="7"/>
      <c r="H65" s="7"/>
      <c r="I65" s="7"/>
      <c r="J65" s="7"/>
      <c r="K65" s="7"/>
      <c r="L65" s="7"/>
    </row>
    <row r="66" spans="1:12" s="6" customFormat="1" ht="39" customHeight="1">
      <c r="A66" s="126" t="s">
        <v>4</v>
      </c>
      <c r="B66" s="11">
        <f t="shared" si="0"/>
        <v>775.502</v>
      </c>
      <c r="C66" s="11">
        <f>C67+C68+C74</f>
        <v>775.502</v>
      </c>
      <c r="D66" s="11"/>
      <c r="E66" s="11"/>
      <c r="F66" s="12"/>
      <c r="G66" s="7"/>
      <c r="H66" s="7"/>
      <c r="I66" s="7"/>
      <c r="J66" s="7"/>
      <c r="K66" s="7"/>
      <c r="L66" s="7"/>
    </row>
    <row r="67" spans="1:12" s="6" customFormat="1" ht="36" customHeight="1">
      <c r="A67" s="50" t="s">
        <v>38</v>
      </c>
      <c r="B67" s="11">
        <f t="shared" si="0"/>
        <v>371.32699999999994</v>
      </c>
      <c r="C67" s="23">
        <f>775.502-C68</f>
        <v>371.32699999999994</v>
      </c>
      <c r="D67" s="11"/>
      <c r="E67" s="23">
        <f>E66-E74</f>
        <v>0</v>
      </c>
      <c r="F67" s="24">
        <f>F66-F74</f>
        <v>0</v>
      </c>
      <c r="G67" s="7"/>
      <c r="H67" s="7"/>
      <c r="I67" s="7"/>
      <c r="J67" s="7"/>
      <c r="K67" s="7"/>
      <c r="L67" s="7"/>
    </row>
    <row r="68" spans="1:12" s="6" customFormat="1" ht="42" customHeight="1">
      <c r="A68" s="192" t="s">
        <v>48</v>
      </c>
      <c r="B68" s="78">
        <f t="shared" si="0"/>
        <v>404.175</v>
      </c>
      <c r="C68" s="88">
        <f>C70+C72</f>
        <v>404.175</v>
      </c>
      <c r="D68" s="175"/>
      <c r="E68" s="175"/>
      <c r="F68" s="24"/>
      <c r="G68" s="7"/>
      <c r="H68" s="7"/>
      <c r="I68" s="7"/>
      <c r="J68" s="7"/>
      <c r="K68" s="7"/>
      <c r="L68" s="7"/>
    </row>
    <row r="69" spans="1:12" s="6" customFormat="1" ht="45" customHeight="1">
      <c r="A69" s="50" t="s">
        <v>49</v>
      </c>
      <c r="B69" s="119">
        <f t="shared" si="0"/>
        <v>0.6579999999999999</v>
      </c>
      <c r="C69" s="88">
        <f>C71+C73</f>
        <v>0.6579999999999999</v>
      </c>
      <c r="D69" s="175"/>
      <c r="E69" s="175"/>
      <c r="F69" s="24"/>
      <c r="G69" s="7"/>
      <c r="H69" s="7"/>
      <c r="I69" s="7"/>
      <c r="J69" s="7"/>
      <c r="K69" s="7"/>
      <c r="L69" s="7"/>
    </row>
    <row r="70" spans="1:12" s="6" customFormat="1" ht="28.5" customHeight="1">
      <c r="A70" s="191" t="s">
        <v>50</v>
      </c>
      <c r="B70" s="65">
        <f aca="true" t="shared" si="1" ref="B70:B133">C70+D70+E70+F70</f>
        <v>184.947</v>
      </c>
      <c r="C70" s="63">
        <v>184.947</v>
      </c>
      <c r="D70" s="64"/>
      <c r="E70" s="64"/>
      <c r="F70" s="24"/>
      <c r="G70" s="7"/>
      <c r="H70" s="7"/>
      <c r="I70" s="7"/>
      <c r="J70" s="7"/>
      <c r="K70" s="7"/>
      <c r="L70" s="7"/>
    </row>
    <row r="71" spans="1:12" s="6" customFormat="1" ht="28.5" customHeight="1">
      <c r="A71" s="191" t="s">
        <v>51</v>
      </c>
      <c r="B71" s="65">
        <f t="shared" si="1"/>
        <v>0.313</v>
      </c>
      <c r="C71" s="63">
        <v>0.313</v>
      </c>
      <c r="D71" s="65"/>
      <c r="E71" s="65"/>
      <c r="F71" s="24"/>
      <c r="G71" s="7"/>
      <c r="H71" s="7"/>
      <c r="I71" s="7"/>
      <c r="J71" s="7"/>
      <c r="K71" s="7"/>
      <c r="L71" s="7"/>
    </row>
    <row r="72" spans="1:12" s="20" customFormat="1" ht="24" customHeight="1">
      <c r="A72" s="191" t="s">
        <v>52</v>
      </c>
      <c r="B72" s="65">
        <f t="shared" si="1"/>
        <v>219.228</v>
      </c>
      <c r="C72" s="63">
        <v>219.228</v>
      </c>
      <c r="D72" s="64"/>
      <c r="E72" s="64"/>
      <c r="F72" s="24"/>
      <c r="G72" s="7"/>
      <c r="H72" s="7"/>
      <c r="I72" s="7"/>
      <c r="J72" s="7"/>
      <c r="K72" s="7"/>
      <c r="L72" s="7"/>
    </row>
    <row r="73" spans="1:12" s="2" customFormat="1" ht="24" customHeight="1">
      <c r="A73" s="191" t="s">
        <v>53</v>
      </c>
      <c r="B73" s="65">
        <f t="shared" si="1"/>
        <v>0.345</v>
      </c>
      <c r="C73" s="63">
        <v>0.345</v>
      </c>
      <c r="D73" s="65"/>
      <c r="E73" s="65"/>
      <c r="F73" s="24"/>
      <c r="G73" s="7"/>
      <c r="H73" s="7"/>
      <c r="I73" s="7"/>
      <c r="J73" s="7"/>
      <c r="K73" s="7"/>
      <c r="L73" s="7"/>
    </row>
    <row r="74" spans="1:12" s="2" customFormat="1" ht="19.5" customHeight="1">
      <c r="A74" s="39" t="s">
        <v>14</v>
      </c>
      <c r="B74" s="11">
        <f t="shared" si="1"/>
        <v>0</v>
      </c>
      <c r="C74" s="23">
        <f>C75+C76</f>
        <v>0</v>
      </c>
      <c r="D74" s="11"/>
      <c r="E74" s="23">
        <f>E75+E76</f>
        <v>0</v>
      </c>
      <c r="F74" s="24">
        <f>F75+F76</f>
        <v>0</v>
      </c>
      <c r="G74" s="7"/>
      <c r="H74" s="7"/>
      <c r="I74" s="7"/>
      <c r="J74" s="7"/>
      <c r="K74" s="7"/>
      <c r="L74" s="7"/>
    </row>
    <row r="75" spans="1:12" s="2" customFormat="1" ht="24.75" customHeight="1">
      <c r="A75" s="39" t="s">
        <v>15</v>
      </c>
      <c r="B75" s="11">
        <f t="shared" si="1"/>
        <v>0</v>
      </c>
      <c r="C75" s="14"/>
      <c r="D75" s="11"/>
      <c r="E75" s="11"/>
      <c r="F75" s="12"/>
      <c r="G75" s="7"/>
      <c r="H75" s="7"/>
      <c r="I75" s="7"/>
      <c r="J75" s="7"/>
      <c r="K75" s="7"/>
      <c r="L75" s="7"/>
    </row>
    <row r="76" spans="1:12" s="2" customFormat="1" ht="25.5" customHeight="1">
      <c r="A76" s="39" t="s">
        <v>16</v>
      </c>
      <c r="B76" s="11">
        <f t="shared" si="1"/>
        <v>0</v>
      </c>
      <c r="C76" s="14"/>
      <c r="D76" s="11"/>
      <c r="E76" s="11"/>
      <c r="F76" s="12"/>
      <c r="G76" s="7"/>
      <c r="H76" s="7"/>
      <c r="I76" s="7"/>
      <c r="J76" s="7"/>
      <c r="K76" s="7"/>
      <c r="L76" s="7"/>
    </row>
    <row r="77" spans="1:12" s="46" customFormat="1" ht="68.25" customHeight="1">
      <c r="A77" s="118" t="s">
        <v>33</v>
      </c>
      <c r="B77" s="11">
        <f t="shared" si="1"/>
        <v>1655.915</v>
      </c>
      <c r="C77" s="23">
        <f>C78+C79+C81</f>
        <v>1015.712</v>
      </c>
      <c r="D77" s="23">
        <f>D78+D79+D81</f>
        <v>0</v>
      </c>
      <c r="E77" s="23">
        <f>E78+E79+E81</f>
        <v>236.736</v>
      </c>
      <c r="F77" s="24">
        <f>F78+F79+F81</f>
        <v>403.467</v>
      </c>
      <c r="G77" s="45"/>
      <c r="H77" s="45"/>
      <c r="I77" s="45"/>
      <c r="J77" s="45"/>
      <c r="K77" s="45"/>
      <c r="L77" s="45"/>
    </row>
    <row r="78" spans="1:12" s="46" customFormat="1" ht="27.75" customHeight="1">
      <c r="A78" s="39" t="s">
        <v>17</v>
      </c>
      <c r="B78" s="11">
        <f t="shared" si="1"/>
        <v>487.311</v>
      </c>
      <c r="C78" s="23">
        <f>1015.712-C79</f>
        <v>142.68399999999997</v>
      </c>
      <c r="D78" s="23">
        <v>0</v>
      </c>
      <c r="E78" s="23">
        <v>236.736</v>
      </c>
      <c r="F78" s="24">
        <v>107.891</v>
      </c>
      <c r="G78" s="45"/>
      <c r="H78" s="45"/>
      <c r="I78" s="45"/>
      <c r="J78" s="45"/>
      <c r="K78" s="45"/>
      <c r="L78" s="45"/>
    </row>
    <row r="79" spans="1:12" s="20" customFormat="1" ht="25.5" customHeight="1">
      <c r="A79" s="50" t="s">
        <v>79</v>
      </c>
      <c r="B79" s="11">
        <f>C79+D79+E79+F79</f>
        <v>873.028</v>
      </c>
      <c r="C79" s="23">
        <v>873.028</v>
      </c>
      <c r="D79" s="11"/>
      <c r="E79" s="11"/>
      <c r="F79" s="12"/>
      <c r="G79" s="7"/>
      <c r="H79" s="7"/>
      <c r="I79" s="7"/>
      <c r="J79" s="7"/>
      <c r="K79" s="7"/>
      <c r="L79" s="7"/>
    </row>
    <row r="80" spans="1:12" s="2" customFormat="1" ht="19.5" customHeight="1">
      <c r="A80" s="50" t="s">
        <v>43</v>
      </c>
      <c r="B80" s="119">
        <f>C80+D80+E80+F80</f>
        <v>1.33</v>
      </c>
      <c r="C80" s="23">
        <v>1.33</v>
      </c>
      <c r="D80" s="116"/>
      <c r="E80" s="116"/>
      <c r="F80" s="60"/>
      <c r="G80" s="7"/>
      <c r="H80" s="7"/>
      <c r="I80" s="7"/>
      <c r="J80" s="7"/>
      <c r="K80" s="7"/>
      <c r="L80" s="7"/>
    </row>
    <row r="81" spans="1:12" s="2" customFormat="1" ht="19.5" customHeight="1">
      <c r="A81" s="39" t="s">
        <v>14</v>
      </c>
      <c r="B81" s="11">
        <f t="shared" si="1"/>
        <v>295.57599999999996</v>
      </c>
      <c r="C81" s="23">
        <f>C82+C83</f>
        <v>0</v>
      </c>
      <c r="D81" s="23">
        <f>D82+D83</f>
        <v>0</v>
      </c>
      <c r="E81" s="23">
        <f>E82+E83</f>
        <v>0</v>
      </c>
      <c r="F81" s="24">
        <f>F82+F83</f>
        <v>295.57599999999996</v>
      </c>
      <c r="G81" s="7"/>
      <c r="H81" s="7"/>
      <c r="I81" s="7"/>
      <c r="J81" s="7"/>
      <c r="K81" s="7"/>
      <c r="L81" s="7"/>
    </row>
    <row r="82" spans="1:29" s="2" customFormat="1" ht="23.25" customHeight="1">
      <c r="A82" s="39" t="s">
        <v>15</v>
      </c>
      <c r="B82" s="11">
        <f t="shared" si="1"/>
        <v>258.924</v>
      </c>
      <c r="C82" s="14"/>
      <c r="D82" s="11"/>
      <c r="E82" s="11"/>
      <c r="F82" s="12">
        <v>258.924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spans="1:29" s="2" customFormat="1" ht="23.25" customHeight="1">
      <c r="A83" s="39" t="s">
        <v>16</v>
      </c>
      <c r="B83" s="11">
        <f t="shared" si="1"/>
        <v>36.652</v>
      </c>
      <c r="C83" s="14"/>
      <c r="D83" s="11"/>
      <c r="E83" s="11"/>
      <c r="F83" s="12">
        <v>36.652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spans="1:29" s="2" customFormat="1" ht="42" customHeight="1">
      <c r="A84" s="118" t="s">
        <v>29</v>
      </c>
      <c r="B84" s="11">
        <f t="shared" si="1"/>
        <v>2169.512</v>
      </c>
      <c r="C84" s="11">
        <f>C85+C86</f>
        <v>2161.952</v>
      </c>
      <c r="D84" s="11"/>
      <c r="E84" s="11">
        <f>E85+E86</f>
        <v>0</v>
      </c>
      <c r="F84" s="12">
        <f>F85+F86</f>
        <v>7.56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spans="1:29" s="2" customFormat="1" ht="23.25" customHeight="1">
      <c r="A85" s="39" t="s">
        <v>17</v>
      </c>
      <c r="B85" s="11">
        <f t="shared" si="1"/>
        <v>631.0480000000002</v>
      </c>
      <c r="C85" s="66">
        <f>2161.952-C86</f>
        <v>623.4880000000003</v>
      </c>
      <c r="D85" s="66"/>
      <c r="E85" s="66"/>
      <c r="F85" s="60">
        <v>7.56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 spans="1:29" s="2" customFormat="1" ht="23.25" customHeight="1">
      <c r="A86" s="50" t="s">
        <v>56</v>
      </c>
      <c r="B86" s="11">
        <f t="shared" si="1"/>
        <v>1538.464</v>
      </c>
      <c r="C86" s="23">
        <v>1538.464</v>
      </c>
      <c r="D86" s="11"/>
      <c r="E86" s="11">
        <f>E88+E87</f>
        <v>0</v>
      </c>
      <c r="F86" s="12">
        <f>F88+F87</f>
        <v>0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</row>
    <row r="87" spans="1:29" s="2" customFormat="1" ht="23.25" customHeight="1">
      <c r="A87" s="50" t="s">
        <v>43</v>
      </c>
      <c r="B87" s="11">
        <f t="shared" si="1"/>
        <v>2.357</v>
      </c>
      <c r="C87" s="23">
        <v>2.357</v>
      </c>
      <c r="D87" s="11"/>
      <c r="E87" s="13"/>
      <c r="F87" s="19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 spans="1:29" s="2" customFormat="1" ht="23.25" customHeight="1">
      <c r="A88" s="39" t="s">
        <v>14</v>
      </c>
      <c r="B88" s="11">
        <f t="shared" si="1"/>
        <v>0</v>
      </c>
      <c r="C88" s="23">
        <f>C89+C90</f>
        <v>0</v>
      </c>
      <c r="D88" s="11"/>
      <c r="E88" s="23">
        <f>E89+E90</f>
        <v>0</v>
      </c>
      <c r="F88" s="24">
        <f>F89+F90</f>
        <v>0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</row>
    <row r="89" spans="1:29" s="2" customFormat="1" ht="23.25" customHeight="1">
      <c r="A89" s="39" t="s">
        <v>15</v>
      </c>
      <c r="B89" s="11">
        <f t="shared" si="1"/>
        <v>0</v>
      </c>
      <c r="C89" s="14"/>
      <c r="D89" s="11"/>
      <c r="E89" s="11"/>
      <c r="F89" s="12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s="2" customFormat="1" ht="23.25" customHeight="1">
      <c r="A90" s="39" t="s">
        <v>16</v>
      </c>
      <c r="B90" s="11">
        <f t="shared" si="1"/>
        <v>0</v>
      </c>
      <c r="C90" s="14"/>
      <c r="D90" s="11"/>
      <c r="E90" s="11"/>
      <c r="F90" s="12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29" s="2" customFormat="1" ht="23.25" customHeight="1">
      <c r="A91" s="118" t="s">
        <v>32</v>
      </c>
      <c r="B91" s="11">
        <f t="shared" si="1"/>
        <v>11.424</v>
      </c>
      <c r="C91" s="11">
        <f>C92+C93</f>
        <v>0</v>
      </c>
      <c r="D91" s="11"/>
      <c r="E91" s="11">
        <f>E92+E93</f>
        <v>11.424</v>
      </c>
      <c r="F91" s="12">
        <f>F92+F93</f>
        <v>0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</row>
    <row r="92" spans="1:29" s="2" customFormat="1" ht="25.5" customHeight="1">
      <c r="A92" s="39" t="s">
        <v>17</v>
      </c>
      <c r="B92" s="11">
        <f t="shared" si="1"/>
        <v>11.424</v>
      </c>
      <c r="C92" s="66"/>
      <c r="D92" s="66"/>
      <c r="E92" s="66">
        <v>11.424</v>
      </c>
      <c r="F92" s="60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</row>
    <row r="93" spans="1:29" s="2" customFormat="1" ht="23.25" customHeight="1">
      <c r="A93" s="39" t="s">
        <v>14</v>
      </c>
      <c r="B93" s="11">
        <f t="shared" si="1"/>
        <v>0</v>
      </c>
      <c r="C93" s="14"/>
      <c r="D93" s="11"/>
      <c r="E93" s="11">
        <f>E95+E94</f>
        <v>0</v>
      </c>
      <c r="F93" s="12">
        <f>F95+F94</f>
        <v>0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</row>
    <row r="94" spans="1:29" s="2" customFormat="1" ht="34.5" customHeight="1">
      <c r="A94" s="39" t="s">
        <v>15</v>
      </c>
      <c r="B94" s="11">
        <f t="shared" si="1"/>
        <v>0</v>
      </c>
      <c r="C94" s="14"/>
      <c r="D94" s="11"/>
      <c r="E94" s="13"/>
      <c r="F94" s="19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</row>
    <row r="95" spans="1:29" s="2" customFormat="1" ht="23.25" customHeight="1">
      <c r="A95" s="39" t="s">
        <v>16</v>
      </c>
      <c r="B95" s="11">
        <f t="shared" si="1"/>
        <v>0</v>
      </c>
      <c r="C95" s="14"/>
      <c r="D95" s="11"/>
      <c r="E95" s="13"/>
      <c r="F95" s="19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</row>
    <row r="96" spans="1:29" s="2" customFormat="1" ht="23.25" customHeight="1">
      <c r="A96" s="118" t="s">
        <v>28</v>
      </c>
      <c r="B96" s="11">
        <f t="shared" si="1"/>
        <v>84.886</v>
      </c>
      <c r="C96" s="14"/>
      <c r="D96" s="11"/>
      <c r="E96" s="11">
        <f>E97+E98</f>
        <v>0</v>
      </c>
      <c r="F96" s="12">
        <f>F97+F98</f>
        <v>84.886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</row>
    <row r="97" spans="1:29" s="2" customFormat="1" ht="26.25" customHeight="1">
      <c r="A97" s="39" t="s">
        <v>17</v>
      </c>
      <c r="B97" s="11">
        <f t="shared" si="1"/>
        <v>0.842</v>
      </c>
      <c r="C97" s="14"/>
      <c r="D97" s="11"/>
      <c r="E97" s="11"/>
      <c r="F97" s="171">
        <v>0.842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</row>
    <row r="98" spans="1:29" s="2" customFormat="1" ht="23.25" customHeight="1">
      <c r="A98" s="39" t="s">
        <v>14</v>
      </c>
      <c r="B98" s="11">
        <f t="shared" si="1"/>
        <v>84.044</v>
      </c>
      <c r="C98" s="14"/>
      <c r="D98" s="11"/>
      <c r="E98" s="11">
        <f>E100+E99</f>
        <v>0</v>
      </c>
      <c r="F98" s="12">
        <f>F100+F99</f>
        <v>84.044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</row>
    <row r="99" spans="1:29" s="2" customFormat="1" ht="39.75" customHeight="1">
      <c r="A99" s="39" t="s">
        <v>15</v>
      </c>
      <c r="B99" s="11">
        <f t="shared" si="1"/>
        <v>84.044</v>
      </c>
      <c r="C99" s="14"/>
      <c r="D99" s="11"/>
      <c r="E99" s="13"/>
      <c r="F99" s="19">
        <v>84.044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</row>
    <row r="100" spans="1:29" s="2" customFormat="1" ht="23.25" customHeight="1">
      <c r="A100" s="39" t="s">
        <v>16</v>
      </c>
      <c r="B100" s="11">
        <f t="shared" si="1"/>
        <v>0</v>
      </c>
      <c r="C100" s="14"/>
      <c r="D100" s="11"/>
      <c r="E100" s="13"/>
      <c r="F100" s="19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</row>
    <row r="101" spans="1:29" s="2" customFormat="1" ht="23.25" customHeight="1">
      <c r="A101" s="118" t="s">
        <v>34</v>
      </c>
      <c r="B101" s="11">
        <f t="shared" si="1"/>
        <v>210.037</v>
      </c>
      <c r="C101" s="14"/>
      <c r="D101" s="11"/>
      <c r="E101" s="11">
        <f>E102+E103</f>
        <v>10.454</v>
      </c>
      <c r="F101" s="12">
        <f>F102+F103</f>
        <v>199.583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</row>
    <row r="102" spans="1:23" s="2" customFormat="1" ht="23.25" customHeight="1">
      <c r="A102" s="39" t="s">
        <v>17</v>
      </c>
      <c r="B102" s="11">
        <f t="shared" si="1"/>
        <v>61.396</v>
      </c>
      <c r="C102" s="14"/>
      <c r="D102" s="11"/>
      <c r="E102" s="189">
        <v>10.454</v>
      </c>
      <c r="F102" s="171">
        <v>50.942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s="2" customFormat="1" ht="23.25" customHeight="1">
      <c r="A103" s="39" t="s">
        <v>14</v>
      </c>
      <c r="B103" s="11">
        <f t="shared" si="1"/>
        <v>148.641</v>
      </c>
      <c r="C103" s="14"/>
      <c r="D103" s="11"/>
      <c r="E103" s="11">
        <f>E105+E104</f>
        <v>0</v>
      </c>
      <c r="F103" s="12">
        <f>F105+F104</f>
        <v>148.641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s="2" customFormat="1" ht="23.25" customHeight="1">
      <c r="A104" s="39" t="s">
        <v>15</v>
      </c>
      <c r="B104" s="11">
        <f t="shared" si="1"/>
        <v>0</v>
      </c>
      <c r="C104" s="14"/>
      <c r="D104" s="11"/>
      <c r="E104" s="11"/>
      <c r="F104" s="12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s="2" customFormat="1" ht="23.25" customHeight="1">
      <c r="A105" s="39" t="s">
        <v>16</v>
      </c>
      <c r="B105" s="11">
        <f t="shared" si="1"/>
        <v>148.641</v>
      </c>
      <c r="C105" s="14"/>
      <c r="D105" s="11"/>
      <c r="E105" s="11"/>
      <c r="F105" s="12">
        <v>148.641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s="2" customFormat="1" ht="23.25" customHeight="1">
      <c r="A106" s="118" t="s">
        <v>26</v>
      </c>
      <c r="B106" s="11">
        <f t="shared" si="1"/>
        <v>111.327</v>
      </c>
      <c r="C106" s="11">
        <f>C107+C108</f>
        <v>0</v>
      </c>
      <c r="D106" s="11"/>
      <c r="E106" s="11">
        <f>E107+E108</f>
        <v>111.327</v>
      </c>
      <c r="F106" s="12">
        <f>F107+F108</f>
        <v>0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s="2" customFormat="1" ht="31.5" customHeight="1">
      <c r="A107" s="39" t="s">
        <v>17</v>
      </c>
      <c r="B107" s="11">
        <f t="shared" si="1"/>
        <v>111.327</v>
      </c>
      <c r="C107" s="66"/>
      <c r="D107" s="66"/>
      <c r="E107" s="66">
        <v>111.327</v>
      </c>
      <c r="F107" s="60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s="2" customFormat="1" ht="23.25" customHeight="1">
      <c r="A108" s="39" t="s">
        <v>14</v>
      </c>
      <c r="B108" s="11">
        <f t="shared" si="1"/>
        <v>0</v>
      </c>
      <c r="C108" s="14"/>
      <c r="D108" s="11"/>
      <c r="E108" s="11">
        <f>E110+E109</f>
        <v>0</v>
      </c>
      <c r="F108" s="12">
        <f>F110+F109</f>
        <v>0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2" customFormat="1" ht="23.25" customHeight="1">
      <c r="A109" s="39" t="s">
        <v>15</v>
      </c>
      <c r="B109" s="11">
        <f t="shared" si="1"/>
        <v>0</v>
      </c>
      <c r="C109" s="14"/>
      <c r="D109" s="11"/>
      <c r="E109" s="13"/>
      <c r="F109" s="19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s="2" customFormat="1" ht="23.25" customHeight="1">
      <c r="A110" s="39" t="s">
        <v>16</v>
      </c>
      <c r="B110" s="11">
        <f t="shared" si="1"/>
        <v>0</v>
      </c>
      <c r="C110" s="14"/>
      <c r="D110" s="11"/>
      <c r="E110" s="13"/>
      <c r="F110" s="19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s="2" customFormat="1" ht="23.25" customHeight="1">
      <c r="A111" s="118" t="s">
        <v>27</v>
      </c>
      <c r="B111" s="11">
        <f t="shared" si="1"/>
        <v>409.067</v>
      </c>
      <c r="C111" s="14"/>
      <c r="D111" s="11"/>
      <c r="E111" s="11">
        <f>E112+E113</f>
        <v>409.067</v>
      </c>
      <c r="F111" s="12">
        <f>F112+F113</f>
        <v>0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s="2" customFormat="1" ht="32.25" customHeight="1">
      <c r="A112" s="39" t="s">
        <v>17</v>
      </c>
      <c r="B112" s="11">
        <f t="shared" si="1"/>
        <v>409.067</v>
      </c>
      <c r="C112" s="14"/>
      <c r="D112" s="11"/>
      <c r="E112" s="11">
        <v>409.067</v>
      </c>
      <c r="F112" s="171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s="2" customFormat="1" ht="23.25" customHeight="1">
      <c r="A113" s="39" t="s">
        <v>14</v>
      </c>
      <c r="B113" s="11">
        <f t="shared" si="1"/>
        <v>0</v>
      </c>
      <c r="C113" s="14"/>
      <c r="D113" s="11"/>
      <c r="E113" s="11">
        <f>E115+E114</f>
        <v>0</v>
      </c>
      <c r="F113" s="12">
        <f>F115+F114</f>
        <v>0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s="2" customFormat="1" ht="23.25" customHeight="1">
      <c r="A114" s="39" t="s">
        <v>15</v>
      </c>
      <c r="B114" s="11">
        <f t="shared" si="1"/>
        <v>0</v>
      </c>
      <c r="C114" s="14"/>
      <c r="D114" s="11"/>
      <c r="E114" s="13"/>
      <c r="F114" s="19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s="2" customFormat="1" ht="23.25" customHeight="1">
      <c r="A115" s="39" t="s">
        <v>16</v>
      </c>
      <c r="B115" s="11">
        <f t="shared" si="1"/>
        <v>0</v>
      </c>
      <c r="C115" s="14"/>
      <c r="D115" s="11"/>
      <c r="E115" s="13"/>
      <c r="F115" s="19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s="2" customFormat="1" ht="23.25" customHeight="1">
      <c r="A116" s="118" t="s">
        <v>45</v>
      </c>
      <c r="B116" s="11">
        <f t="shared" si="1"/>
        <v>0</v>
      </c>
      <c r="C116" s="14"/>
      <c r="D116" s="11"/>
      <c r="E116" s="11">
        <f>E117+E118</f>
        <v>0</v>
      </c>
      <c r="F116" s="12">
        <f>F117+F118</f>
        <v>0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12" s="2" customFormat="1" ht="24.75" customHeight="1">
      <c r="A117" s="39" t="s">
        <v>17</v>
      </c>
      <c r="B117" s="11">
        <f t="shared" si="1"/>
        <v>0</v>
      </c>
      <c r="C117" s="14"/>
      <c r="D117" s="11"/>
      <c r="E117" s="11"/>
      <c r="F117" s="171"/>
      <c r="G117" s="7"/>
      <c r="H117" s="7"/>
      <c r="I117" s="7"/>
      <c r="J117" s="7"/>
      <c r="K117" s="7"/>
      <c r="L117" s="7"/>
    </row>
    <row r="118" spans="1:12" s="2" customFormat="1" ht="24.75" customHeight="1">
      <c r="A118" s="39" t="s">
        <v>14</v>
      </c>
      <c r="B118" s="11">
        <f t="shared" si="1"/>
        <v>0</v>
      </c>
      <c r="C118" s="14"/>
      <c r="D118" s="11"/>
      <c r="E118" s="11">
        <f>E120+E119</f>
        <v>0</v>
      </c>
      <c r="F118" s="12">
        <f>F120+F119</f>
        <v>0</v>
      </c>
      <c r="G118" s="7"/>
      <c r="H118" s="7"/>
      <c r="I118" s="7"/>
      <c r="J118" s="7"/>
      <c r="K118" s="7"/>
      <c r="L118" s="7"/>
    </row>
    <row r="119" spans="1:12" s="20" customFormat="1" ht="24.75" customHeight="1">
      <c r="A119" s="39" t="s">
        <v>15</v>
      </c>
      <c r="B119" s="11">
        <f t="shared" si="1"/>
        <v>0</v>
      </c>
      <c r="C119" s="14"/>
      <c r="D119" s="11"/>
      <c r="E119" s="11"/>
      <c r="F119" s="12"/>
      <c r="G119" s="7"/>
      <c r="H119" s="7"/>
      <c r="I119" s="7"/>
      <c r="J119" s="7"/>
      <c r="K119" s="7"/>
      <c r="L119" s="7"/>
    </row>
    <row r="120" spans="1:12" s="2" customFormat="1" ht="24.75" customHeight="1">
      <c r="A120" s="39" t="s">
        <v>16</v>
      </c>
      <c r="B120" s="11">
        <f t="shared" si="1"/>
        <v>0</v>
      </c>
      <c r="C120" s="14"/>
      <c r="D120" s="11"/>
      <c r="E120" s="11"/>
      <c r="F120" s="12"/>
      <c r="G120" s="7"/>
      <c r="H120" s="7"/>
      <c r="I120" s="7"/>
      <c r="J120" s="7"/>
      <c r="K120" s="7"/>
      <c r="L120" s="7"/>
    </row>
    <row r="121" spans="1:12" s="2" customFormat="1" ht="24.75" customHeight="1">
      <c r="A121" s="118" t="s">
        <v>58</v>
      </c>
      <c r="B121" s="11">
        <f t="shared" si="1"/>
        <v>142.36700000000002</v>
      </c>
      <c r="C121" s="23"/>
      <c r="D121" s="11"/>
      <c r="E121" s="23">
        <f>E122+E123</f>
        <v>142.36700000000002</v>
      </c>
      <c r="F121" s="24">
        <f>F122+F123</f>
        <v>0</v>
      </c>
      <c r="G121" s="7"/>
      <c r="H121" s="7"/>
      <c r="I121" s="7"/>
      <c r="J121" s="7"/>
      <c r="K121" s="7"/>
      <c r="L121" s="7"/>
    </row>
    <row r="122" spans="1:12" s="2" customFormat="1" ht="24.75" customHeight="1">
      <c r="A122" s="39" t="s">
        <v>17</v>
      </c>
      <c r="B122" s="11">
        <f t="shared" si="1"/>
        <v>73.857</v>
      </c>
      <c r="C122" s="11"/>
      <c r="D122" s="11"/>
      <c r="E122" s="23">
        <v>73.857</v>
      </c>
      <c r="F122" s="24"/>
      <c r="G122" s="7"/>
      <c r="H122" s="7"/>
      <c r="I122" s="7"/>
      <c r="J122" s="7"/>
      <c r="K122" s="7"/>
      <c r="L122" s="7"/>
    </row>
    <row r="123" spans="1:12" s="2" customFormat="1" ht="24.75" customHeight="1">
      <c r="A123" s="39" t="s">
        <v>14</v>
      </c>
      <c r="B123" s="11">
        <f t="shared" si="1"/>
        <v>68.51</v>
      </c>
      <c r="C123" s="11"/>
      <c r="D123" s="11"/>
      <c r="E123" s="11">
        <f>E125+E124</f>
        <v>68.51</v>
      </c>
      <c r="F123" s="24">
        <f>F124+F125</f>
        <v>0</v>
      </c>
      <c r="G123" s="7"/>
      <c r="H123" s="7"/>
      <c r="I123" s="7"/>
      <c r="J123" s="7"/>
      <c r="K123" s="7"/>
      <c r="L123" s="7"/>
    </row>
    <row r="124" spans="1:12" s="20" customFormat="1" ht="24.75" customHeight="1">
      <c r="A124" s="39" t="s">
        <v>15</v>
      </c>
      <c r="B124" s="11">
        <f t="shared" si="1"/>
        <v>68.51</v>
      </c>
      <c r="C124" s="11"/>
      <c r="D124" s="11"/>
      <c r="E124" s="14">
        <v>68.51</v>
      </c>
      <c r="F124" s="15"/>
      <c r="G124" s="7"/>
      <c r="H124" s="7"/>
      <c r="I124" s="7"/>
      <c r="J124" s="7"/>
      <c r="K124" s="7"/>
      <c r="L124" s="7"/>
    </row>
    <row r="125" spans="1:12" s="2" customFormat="1" ht="24.75" customHeight="1">
      <c r="A125" s="39" t="s">
        <v>16</v>
      </c>
      <c r="B125" s="11">
        <f t="shared" si="1"/>
        <v>0</v>
      </c>
      <c r="C125" s="11"/>
      <c r="D125" s="11"/>
      <c r="E125" s="14"/>
      <c r="F125" s="15"/>
      <c r="G125" s="7"/>
      <c r="H125" s="7"/>
      <c r="I125" s="7"/>
      <c r="J125" s="7"/>
      <c r="K125" s="7"/>
      <c r="L125" s="7"/>
    </row>
    <row r="126" spans="1:12" s="2" customFormat="1" ht="24.75" customHeight="1">
      <c r="A126" s="118" t="s">
        <v>7</v>
      </c>
      <c r="B126" s="11">
        <f t="shared" si="1"/>
        <v>1248.604</v>
      </c>
      <c r="C126" s="23"/>
      <c r="D126" s="11"/>
      <c r="E126" s="23">
        <f>E127+E128</f>
        <v>576.722</v>
      </c>
      <c r="F126" s="24">
        <f>F127+F128</f>
        <v>671.8820000000001</v>
      </c>
      <c r="G126" s="7"/>
      <c r="H126" s="7"/>
      <c r="I126" s="7"/>
      <c r="J126" s="7"/>
      <c r="K126" s="7"/>
      <c r="L126" s="7"/>
    </row>
    <row r="127" spans="1:12" s="2" customFormat="1" ht="31.5" customHeight="1">
      <c r="A127" s="39" t="s">
        <v>17</v>
      </c>
      <c r="B127" s="11">
        <f t="shared" si="1"/>
        <v>517.61</v>
      </c>
      <c r="C127" s="11"/>
      <c r="D127" s="11"/>
      <c r="E127" s="23">
        <v>391.151</v>
      </c>
      <c r="F127" s="24">
        <v>126.459</v>
      </c>
      <c r="G127" s="7"/>
      <c r="H127" s="7"/>
      <c r="I127" s="7"/>
      <c r="J127" s="7"/>
      <c r="K127" s="7"/>
      <c r="L127" s="7"/>
    </row>
    <row r="128" spans="1:12" s="2" customFormat="1" ht="26.25" customHeight="1">
      <c r="A128" s="39" t="s">
        <v>14</v>
      </c>
      <c r="B128" s="11">
        <f t="shared" si="1"/>
        <v>730.994</v>
      </c>
      <c r="C128" s="11"/>
      <c r="D128" s="11"/>
      <c r="E128" s="23">
        <f>E129+E130+E131</f>
        <v>185.571</v>
      </c>
      <c r="F128" s="24">
        <f>F129+F130+F131</f>
        <v>545.423</v>
      </c>
      <c r="G128" s="7"/>
      <c r="H128" s="7"/>
      <c r="I128" s="7"/>
      <c r="J128" s="7"/>
      <c r="K128" s="7"/>
      <c r="L128" s="7"/>
    </row>
    <row r="129" spans="1:12" s="20" customFormat="1" ht="26.25" customHeight="1">
      <c r="A129" s="39" t="s">
        <v>15</v>
      </c>
      <c r="B129" s="11">
        <f t="shared" si="1"/>
        <v>581.642</v>
      </c>
      <c r="C129" s="11"/>
      <c r="D129" s="11"/>
      <c r="E129" s="14">
        <v>177.459</v>
      </c>
      <c r="F129" s="15">
        <v>404.183</v>
      </c>
      <c r="G129" s="7"/>
      <c r="H129" s="7"/>
      <c r="I129" s="7"/>
      <c r="J129" s="7"/>
      <c r="K129" s="7"/>
      <c r="L129" s="7"/>
    </row>
    <row r="130" spans="1:12" s="2" customFormat="1" ht="26.25" customHeight="1">
      <c r="A130" s="39" t="s">
        <v>57</v>
      </c>
      <c r="B130" s="11">
        <f t="shared" si="1"/>
        <v>57.66</v>
      </c>
      <c r="C130" s="11"/>
      <c r="D130" s="11"/>
      <c r="E130" s="14">
        <v>5.84</v>
      </c>
      <c r="F130" s="15">
        <v>51.82</v>
      </c>
      <c r="G130" s="7"/>
      <c r="H130" s="7"/>
      <c r="I130" s="7"/>
      <c r="J130" s="7"/>
      <c r="K130" s="7"/>
      <c r="L130" s="7"/>
    </row>
    <row r="131" spans="1:12" s="2" customFormat="1" ht="26.25" customHeight="1">
      <c r="A131" s="39" t="s">
        <v>16</v>
      </c>
      <c r="B131" s="11">
        <f t="shared" si="1"/>
        <v>91.69200000000001</v>
      </c>
      <c r="C131" s="11"/>
      <c r="D131" s="11"/>
      <c r="E131" s="14">
        <v>2.272</v>
      </c>
      <c r="F131" s="15">
        <v>89.42</v>
      </c>
      <c r="G131" s="7"/>
      <c r="H131" s="7"/>
      <c r="I131" s="7"/>
      <c r="J131" s="7"/>
      <c r="K131" s="7"/>
      <c r="L131" s="7"/>
    </row>
    <row r="132" spans="1:12" s="21" customFormat="1" ht="28.5" customHeight="1">
      <c r="A132" s="118" t="s">
        <v>5</v>
      </c>
      <c r="B132" s="11">
        <f t="shared" si="1"/>
        <v>2902.3720000000003</v>
      </c>
      <c r="C132" s="23">
        <f>C133+C134+C136</f>
        <v>347.804</v>
      </c>
      <c r="D132" s="11"/>
      <c r="E132" s="23">
        <f>E133+E134+E136</f>
        <v>1787.837</v>
      </c>
      <c r="F132" s="24">
        <f>F133+F134+F136</f>
        <v>766.731</v>
      </c>
      <c r="G132" s="7"/>
      <c r="H132" s="7"/>
      <c r="I132" s="7"/>
      <c r="J132" s="7"/>
      <c r="K132" s="7"/>
      <c r="L132" s="7"/>
    </row>
    <row r="133" spans="1:12" s="21" customFormat="1" ht="27" customHeight="1">
      <c r="A133" s="39" t="s">
        <v>17</v>
      </c>
      <c r="B133" s="11">
        <f t="shared" si="1"/>
        <v>1554.09</v>
      </c>
      <c r="C133" s="23"/>
      <c r="D133" s="11"/>
      <c r="E133" s="23">
        <v>1320.868</v>
      </c>
      <c r="F133" s="24">
        <v>233.222</v>
      </c>
      <c r="G133" s="7"/>
      <c r="H133" s="7"/>
      <c r="I133" s="7"/>
      <c r="J133" s="7"/>
      <c r="K133" s="7"/>
      <c r="L133" s="7"/>
    </row>
    <row r="134" spans="1:12" s="21" customFormat="1" ht="19.5" customHeight="1">
      <c r="A134" s="50" t="s">
        <v>80</v>
      </c>
      <c r="B134" s="11">
        <f aca="true" t="shared" si="2" ref="B134:B159">C134+D134+E134+F134</f>
        <v>347.804</v>
      </c>
      <c r="C134" s="130">
        <v>347.804</v>
      </c>
      <c r="D134" s="11"/>
      <c r="E134" s="11"/>
      <c r="F134" s="12"/>
      <c r="G134" s="7"/>
      <c r="H134" s="7"/>
      <c r="I134" s="7"/>
      <c r="J134" s="7"/>
      <c r="K134" s="7"/>
      <c r="L134" s="7"/>
    </row>
    <row r="135" spans="1:12" s="21" customFormat="1" ht="19.5" customHeight="1">
      <c r="A135" s="50" t="s">
        <v>43</v>
      </c>
      <c r="B135" s="119">
        <f t="shared" si="2"/>
        <v>0.51</v>
      </c>
      <c r="C135" s="130">
        <v>0.51</v>
      </c>
      <c r="D135" s="116"/>
      <c r="E135" s="116"/>
      <c r="F135" s="60"/>
      <c r="G135" s="7"/>
      <c r="H135" s="7"/>
      <c r="I135" s="7"/>
      <c r="J135" s="7"/>
      <c r="K135" s="7"/>
      <c r="L135" s="7"/>
    </row>
    <row r="136" spans="1:12" s="55" customFormat="1" ht="42" customHeight="1">
      <c r="A136" s="39" t="s">
        <v>14</v>
      </c>
      <c r="B136" s="11">
        <f t="shared" si="2"/>
        <v>1000.4780000000001</v>
      </c>
      <c r="C136" s="11"/>
      <c r="D136" s="11"/>
      <c r="E136" s="23">
        <f>E137+E138+E139</f>
        <v>466.969</v>
      </c>
      <c r="F136" s="24">
        <f>F137+F138+F139</f>
        <v>533.509</v>
      </c>
      <c r="G136" s="7"/>
      <c r="H136" s="7"/>
      <c r="I136" s="7"/>
      <c r="J136" s="7"/>
      <c r="K136" s="7"/>
      <c r="L136" s="7"/>
    </row>
    <row r="137" spans="1:12" s="55" customFormat="1" ht="19.5" customHeight="1">
      <c r="A137" s="39" t="s">
        <v>15</v>
      </c>
      <c r="B137" s="11">
        <f t="shared" si="2"/>
        <v>821.34</v>
      </c>
      <c r="C137" s="14"/>
      <c r="D137" s="14"/>
      <c r="E137" s="14">
        <v>382.576</v>
      </c>
      <c r="F137" s="15">
        <v>438.764</v>
      </c>
      <c r="G137" s="7"/>
      <c r="H137" s="7"/>
      <c r="I137" s="7"/>
      <c r="J137" s="7"/>
      <c r="K137" s="7"/>
      <c r="L137" s="7"/>
    </row>
    <row r="138" spans="1:12" s="55" customFormat="1" ht="19.5" customHeight="1">
      <c r="A138" s="39" t="s">
        <v>57</v>
      </c>
      <c r="B138" s="11">
        <f t="shared" si="2"/>
        <v>169.458</v>
      </c>
      <c r="C138" s="14"/>
      <c r="D138" s="14"/>
      <c r="E138" s="14">
        <v>74.713</v>
      </c>
      <c r="F138" s="15">
        <v>94.745</v>
      </c>
      <c r="G138" s="7"/>
      <c r="H138" s="7"/>
      <c r="I138" s="7"/>
      <c r="J138" s="7"/>
      <c r="K138" s="7"/>
      <c r="L138" s="7"/>
    </row>
    <row r="139" spans="1:6" ht="18.75" customHeight="1">
      <c r="A139" s="39" t="s">
        <v>16</v>
      </c>
      <c r="B139" s="11">
        <f t="shared" si="2"/>
        <v>9.68</v>
      </c>
      <c r="C139" s="14"/>
      <c r="D139" s="14"/>
      <c r="E139" s="14">
        <v>9.68</v>
      </c>
      <c r="F139" s="15">
        <v>0</v>
      </c>
    </row>
    <row r="140" spans="1:12" s="16" customFormat="1" ht="25.5" customHeight="1">
      <c r="A140" s="118" t="s">
        <v>31</v>
      </c>
      <c r="B140" s="11">
        <f t="shared" si="2"/>
        <v>5097.626</v>
      </c>
      <c r="C140" s="23"/>
      <c r="D140" s="11"/>
      <c r="E140" s="23">
        <f>E141+E142</f>
        <v>1041.852</v>
      </c>
      <c r="F140" s="24">
        <f>F141+F142</f>
        <v>4055.7740000000003</v>
      </c>
      <c r="G140" s="10"/>
      <c r="H140" s="10"/>
      <c r="I140" s="10"/>
      <c r="J140" s="10"/>
      <c r="K140" s="10"/>
      <c r="L140" s="10"/>
    </row>
    <row r="141" spans="1:6" ht="24.75" customHeight="1">
      <c r="A141" s="39" t="s">
        <v>17</v>
      </c>
      <c r="B141" s="11">
        <f t="shared" si="2"/>
        <v>2165.821</v>
      </c>
      <c r="C141" s="11"/>
      <c r="D141" s="11"/>
      <c r="E141" s="23">
        <v>1010.849</v>
      </c>
      <c r="F141" s="24">
        <v>1154.972</v>
      </c>
    </row>
    <row r="142" spans="1:12" s="31" customFormat="1" ht="24.75" customHeight="1">
      <c r="A142" s="39" t="s">
        <v>14</v>
      </c>
      <c r="B142" s="11">
        <f t="shared" si="2"/>
        <v>2931.8050000000003</v>
      </c>
      <c r="C142" s="11"/>
      <c r="D142" s="11"/>
      <c r="E142" s="23">
        <f>E143+E144</f>
        <v>31.003</v>
      </c>
      <c r="F142" s="24">
        <f>F143+F144</f>
        <v>2900.802</v>
      </c>
      <c r="G142" s="36"/>
      <c r="H142" s="36"/>
      <c r="I142" s="36"/>
      <c r="J142" s="36"/>
      <c r="K142" s="36"/>
      <c r="L142" s="36"/>
    </row>
    <row r="143" spans="1:12" s="22" customFormat="1" ht="24.75" customHeight="1">
      <c r="A143" s="39" t="s">
        <v>15</v>
      </c>
      <c r="B143" s="11">
        <f t="shared" si="2"/>
        <v>294.588</v>
      </c>
      <c r="C143" s="13"/>
      <c r="D143" s="11"/>
      <c r="E143" s="14">
        <v>13.528</v>
      </c>
      <c r="F143" s="15">
        <v>281.06</v>
      </c>
      <c r="G143" s="37"/>
      <c r="H143" s="37"/>
      <c r="I143" s="37"/>
      <c r="J143" s="37"/>
      <c r="K143" s="37"/>
      <c r="L143" s="37"/>
    </row>
    <row r="144" spans="1:6" s="3" customFormat="1" ht="24.75" customHeight="1" thickBot="1">
      <c r="A144" s="38" t="s">
        <v>16</v>
      </c>
      <c r="B144" s="28">
        <f t="shared" si="2"/>
        <v>2637.217</v>
      </c>
      <c r="C144" s="29"/>
      <c r="D144" s="28"/>
      <c r="E144" s="33">
        <v>17.475</v>
      </c>
      <c r="F144" s="41">
        <v>2619.742</v>
      </c>
    </row>
    <row r="145" spans="1:12" s="80" customFormat="1" ht="33" customHeight="1" thickBot="1">
      <c r="A145" s="132" t="s">
        <v>17</v>
      </c>
      <c r="B145" s="161">
        <f t="shared" si="2"/>
        <v>74457.109</v>
      </c>
      <c r="C145" s="162">
        <f>C146+C147+C151</f>
        <v>37226.405000000006</v>
      </c>
      <c r="D145" s="162">
        <f>D146+D147+D151</f>
        <v>1191.231</v>
      </c>
      <c r="E145" s="162">
        <f>E146+E147+E151</f>
        <v>24673.323</v>
      </c>
      <c r="F145" s="163">
        <f>F146+F147+F151</f>
        <v>11366.149999999998</v>
      </c>
      <c r="G145" s="37"/>
      <c r="H145" s="37"/>
      <c r="I145" s="37"/>
      <c r="J145" s="37"/>
      <c r="K145" s="37"/>
      <c r="L145" s="37"/>
    </row>
    <row r="146" spans="1:12" s="81" customFormat="1" ht="24.75" customHeight="1">
      <c r="A146" s="52" t="s">
        <v>59</v>
      </c>
      <c r="B146" s="68">
        <f t="shared" si="2"/>
        <v>57011.413</v>
      </c>
      <c r="C146" s="172">
        <f>C10+C24+C29+C34+C39+C47+C52+C57+C62+C67+C78+C85+C92+C97+C102+C107+C112+C117+C122+C127+C133+C141</f>
        <v>22905.610000000004</v>
      </c>
      <c r="D146" s="172">
        <f>D10+D24+D29+D34+D39+D47+D52+D57+D62+D67+D78+D85+D92+D97+D102+D107+D112+D117+D122+D127+D133+D141</f>
        <v>636.25</v>
      </c>
      <c r="E146" s="172">
        <f>E10+E24+E29+E34+E39+E47+E52+E57+E62+E67+E78+E85+E92+E97+E102+E107+E112+E117+E122+E127+E133+E141</f>
        <v>22147.353</v>
      </c>
      <c r="F146" s="173">
        <f>F10+F24+F29+F34+F39+F47+F52+F57+F62+F67+F78+F85+F92+F97+F102+F107+F112+F117+F122+F127+F133+F141</f>
        <v>11322.199999999997</v>
      </c>
      <c r="G146" s="3"/>
      <c r="H146" s="3"/>
      <c r="I146" s="3"/>
      <c r="J146" s="3"/>
      <c r="K146" s="3"/>
      <c r="L146" s="3"/>
    </row>
    <row r="147" spans="1:12" s="22" customFormat="1" ht="24.75" customHeight="1">
      <c r="A147" s="52" t="s">
        <v>61</v>
      </c>
      <c r="B147" s="9">
        <f t="shared" si="2"/>
        <v>15985.369999999999</v>
      </c>
      <c r="C147" s="23">
        <f>C11+C40+C68+C86+C79+C134</f>
        <v>12860.469</v>
      </c>
      <c r="D147" s="23">
        <f aca="true" t="shared" si="3" ref="D147:F148">D11+D40+D68+D86+D79+D134</f>
        <v>554.981</v>
      </c>
      <c r="E147" s="23">
        <f t="shared" si="3"/>
        <v>2525.97</v>
      </c>
      <c r="F147" s="24">
        <f t="shared" si="3"/>
        <v>43.95</v>
      </c>
      <c r="G147" s="37"/>
      <c r="H147" s="37"/>
      <c r="I147" s="37"/>
      <c r="J147" s="37"/>
      <c r="K147" s="37"/>
      <c r="L147" s="37"/>
    </row>
    <row r="148" spans="1:6" ht="24.75" customHeight="1">
      <c r="A148" s="52" t="s">
        <v>60</v>
      </c>
      <c r="B148" s="9">
        <f t="shared" si="2"/>
        <v>24.774</v>
      </c>
      <c r="C148" s="23">
        <f>C12+C41+C69+C87+C80+C135</f>
        <v>19.528000000000002</v>
      </c>
      <c r="D148" s="23">
        <f t="shared" si="3"/>
        <v>1.506</v>
      </c>
      <c r="E148" s="23">
        <f t="shared" si="3"/>
        <v>3.667</v>
      </c>
      <c r="F148" s="24">
        <f t="shared" si="3"/>
        <v>0.073</v>
      </c>
    </row>
    <row r="149" spans="1:6" ht="24.75" customHeight="1">
      <c r="A149" s="39" t="s">
        <v>70</v>
      </c>
      <c r="B149" s="9">
        <f t="shared" si="2"/>
        <v>2256.244</v>
      </c>
      <c r="C149" s="23">
        <f>C17</f>
        <v>2256.244</v>
      </c>
      <c r="D149" s="23">
        <f>D17</f>
        <v>0</v>
      </c>
      <c r="E149" s="23">
        <f>E17</f>
        <v>0</v>
      </c>
      <c r="F149" s="24">
        <f>F17</f>
        <v>0</v>
      </c>
    </row>
    <row r="150" spans="1:15" ht="24.75" customHeight="1">
      <c r="A150" s="52" t="s">
        <v>71</v>
      </c>
      <c r="B150" s="9">
        <f t="shared" si="2"/>
        <v>10.827</v>
      </c>
      <c r="C150" s="23">
        <f>C19</f>
        <v>10.827</v>
      </c>
      <c r="D150" s="23">
        <f>D19</f>
        <v>0</v>
      </c>
      <c r="E150" s="23">
        <f>E19</f>
        <v>0</v>
      </c>
      <c r="F150" s="24">
        <f>F19</f>
        <v>0</v>
      </c>
      <c r="M150" s="8"/>
      <c r="N150" s="8"/>
      <c r="O150" s="8"/>
    </row>
    <row r="151" spans="1:15" ht="24.75" customHeight="1">
      <c r="A151" s="136" t="s">
        <v>39</v>
      </c>
      <c r="B151" s="9">
        <f t="shared" si="2"/>
        <v>1460.326</v>
      </c>
      <c r="C151" s="23">
        <f>C8</f>
        <v>1460.326</v>
      </c>
      <c r="D151" s="23"/>
      <c r="E151" s="23"/>
      <c r="F151" s="24"/>
      <c r="M151" s="8"/>
      <c r="N151" s="8"/>
      <c r="O151" s="8"/>
    </row>
    <row r="152" spans="1:15" ht="24.75" customHeight="1" thickBot="1">
      <c r="A152" s="136" t="s">
        <v>40</v>
      </c>
      <c r="B152" s="49">
        <f t="shared" si="2"/>
        <v>3.361</v>
      </c>
      <c r="C152" s="176">
        <f>C9</f>
        <v>3.361</v>
      </c>
      <c r="D152" s="176"/>
      <c r="E152" s="176"/>
      <c r="F152" s="177"/>
      <c r="M152" s="8"/>
      <c r="N152" s="8"/>
      <c r="O152" s="8"/>
    </row>
    <row r="153" spans="1:15" ht="24.75" customHeight="1" thickBot="1">
      <c r="A153" s="139" t="s">
        <v>18</v>
      </c>
      <c r="B153" s="140">
        <f t="shared" si="2"/>
        <v>25883.844000000005</v>
      </c>
      <c r="C153" s="178">
        <f>C154+C155+C156</f>
        <v>100.799</v>
      </c>
      <c r="D153" s="178">
        <f>D154+D155+D156</f>
        <v>1.39</v>
      </c>
      <c r="E153" s="178">
        <f>E154+E155+E156</f>
        <v>1843.1560000000002</v>
      </c>
      <c r="F153" s="179">
        <f>F154+F155+F156</f>
        <v>23938.499000000003</v>
      </c>
      <c r="M153" s="8"/>
      <c r="N153" s="8"/>
      <c r="O153" s="8"/>
    </row>
    <row r="154" spans="1:15" ht="27.75" customHeight="1">
      <c r="A154" s="143" t="s">
        <v>15</v>
      </c>
      <c r="B154" s="144">
        <f t="shared" si="2"/>
        <v>9895.105</v>
      </c>
      <c r="C154" s="180">
        <f>C14+C26+C31+C36+C43+C49+C54+C59+C64+C75+C82+C89+C94+C99+C104+C109+C114+C119+C124+C129+C137+C143</f>
        <v>11.084000000000001</v>
      </c>
      <c r="D154" s="180">
        <f>D14+D26+D31+D36+D43+D49+D54+D59+D64+D75+D82+D89+D94+D99+D104+D109+D114+D119+D124+D129+D137+D143</f>
        <v>0</v>
      </c>
      <c r="E154" s="180">
        <f>E14+E26+E31+E36+E43+E49+E54+E59+E64+E75+E82+E89+E94+E99+E104+E109+E114+E119+E124+E129+E137+E143</f>
        <v>970.51</v>
      </c>
      <c r="F154" s="181">
        <f>F14+F26+F31+F36+F43+F49+F54+F59+F64+F75+F82+F89+F94+F99+F104+F109+F114+F119+F124+F129+F137+F143</f>
        <v>8913.511</v>
      </c>
      <c r="M154" s="8"/>
      <c r="N154" s="8"/>
      <c r="O154" s="8"/>
    </row>
    <row r="155" spans="1:15" ht="27.75" customHeight="1">
      <c r="A155" s="47" t="s">
        <v>57</v>
      </c>
      <c r="B155" s="9">
        <f t="shared" si="2"/>
        <v>287.355</v>
      </c>
      <c r="C155" s="23">
        <f>C15+C44+C130+C138</f>
        <v>0</v>
      </c>
      <c r="D155" s="23">
        <f>D15+D44+D130+D138</f>
        <v>0</v>
      </c>
      <c r="E155" s="23">
        <f>E15+E44+E130+E138</f>
        <v>80.553</v>
      </c>
      <c r="F155" s="24">
        <f>F15+F44+F130+F138</f>
        <v>206.80200000000002</v>
      </c>
      <c r="M155" s="8"/>
      <c r="N155" s="8"/>
      <c r="O155" s="8"/>
    </row>
    <row r="156" spans="1:15" ht="19.5" thickBot="1">
      <c r="A156" s="132" t="s">
        <v>16</v>
      </c>
      <c r="B156" s="49">
        <f t="shared" si="2"/>
        <v>15701.384000000002</v>
      </c>
      <c r="C156" s="176">
        <f>C16+C27+C32+C37++C45+C50+C55+C60+C65+C76+C83+C90+C95+C100+C105+C110+C115+C120+C125+C131+C139+C144</f>
        <v>89.715</v>
      </c>
      <c r="D156" s="176">
        <f>D16+D27+D32+D37++D45+D50+D55+D60+D65+D76+D83+D90+D95+D100+D105+D110+D115+D120+D125+D131+D139+D144</f>
        <v>1.39</v>
      </c>
      <c r="E156" s="176">
        <f>E16+E27+E32+E37++E45+E50+E55+E60+E65+E76+E83+E90+E95+E100+E105+E110+E115+E120+E125+E131+E139+E144</f>
        <v>792.0930000000001</v>
      </c>
      <c r="F156" s="177">
        <f>F16+F27+F32+F37++F45+F50+F55+F60+F65+F76+F83+F90+F95+F100+F105+F110+F115+F120+F125+F131+F139+F144</f>
        <v>14818.186000000002</v>
      </c>
      <c r="M156" s="8"/>
      <c r="N156" s="8"/>
      <c r="O156" s="8"/>
    </row>
    <row r="157" spans="1:6" ht="19.5" thickBot="1">
      <c r="A157" s="145" t="s">
        <v>46</v>
      </c>
      <c r="B157" s="85">
        <f t="shared" si="2"/>
        <v>37.122</v>
      </c>
      <c r="C157" s="182">
        <f>C158+C159</f>
        <v>31.876</v>
      </c>
      <c r="D157" s="182">
        <f>D158+D159</f>
        <v>1.506</v>
      </c>
      <c r="E157" s="182">
        <f>E158+E159</f>
        <v>3.667</v>
      </c>
      <c r="F157" s="183">
        <f>F158+F159</f>
        <v>0.073</v>
      </c>
    </row>
    <row r="158" spans="1:6" ht="18.75">
      <c r="A158" s="148" t="s">
        <v>47</v>
      </c>
      <c r="B158" s="68">
        <f t="shared" si="2"/>
        <v>33.761</v>
      </c>
      <c r="C158" s="172">
        <f>C12+C19+C41+C69+C87</f>
        <v>28.515</v>
      </c>
      <c r="D158" s="172">
        <f>D12+D41+D69+D87</f>
        <v>1.506</v>
      </c>
      <c r="E158" s="172">
        <f>E12+E41+E69+E87</f>
        <v>3.667</v>
      </c>
      <c r="F158" s="173">
        <f>F12+F41+F69+F87</f>
        <v>0.073</v>
      </c>
    </row>
    <row r="159" spans="1:6" ht="19.5" thickBot="1">
      <c r="A159" s="48" t="s">
        <v>55</v>
      </c>
      <c r="B159" s="49">
        <f t="shared" si="2"/>
        <v>3.361</v>
      </c>
      <c r="C159" s="176">
        <f>C9</f>
        <v>3.361</v>
      </c>
      <c r="D159" s="176">
        <f>D9</f>
        <v>0</v>
      </c>
      <c r="E159" s="176">
        <f>E9</f>
        <v>0</v>
      </c>
      <c r="F159" s="177">
        <f>F9</f>
        <v>0</v>
      </c>
    </row>
    <row r="160" spans="1:6" ht="18.75" thickBot="1">
      <c r="A160" s="193"/>
      <c r="B160" s="149"/>
      <c r="C160" s="149"/>
      <c r="D160" s="149"/>
      <c r="E160" s="149"/>
      <c r="F160" s="149"/>
    </row>
    <row r="161" spans="1:6" ht="24" thickBot="1">
      <c r="A161" s="84" t="s">
        <v>62</v>
      </c>
      <c r="B161" s="85">
        <f>C161+D161+E161+F161</f>
        <v>102597.19699999999</v>
      </c>
      <c r="C161" s="86">
        <f>C6+C17+C23+C28+C33+C38+C46+C51+C56+C61+C66+C77+C84+C91+C96+C101+C106+C111+C116+C121+C126+C132+C140</f>
        <v>39583.448</v>
      </c>
      <c r="D161" s="86">
        <f>D6+D17+D23+D28+D33+D38+D46+D51+D56+D61+D66+D77+D84+D91+D96+D101+D106+D111+D116+D121+D126+D132+D140</f>
        <v>1192.621</v>
      </c>
      <c r="E161" s="86">
        <f>E6+E17+E23+E28+E33+E38+E46+E51+E56+E61+E66+E77+E84+E91+E96+E101+E106+E111+E116+E121+E126+E132+E140</f>
        <v>26516.479</v>
      </c>
      <c r="F161" s="86">
        <f>F6+F17+F23+F28+F33+F38+F46+F51+F56+F61+F66+F77+F84+F91+F96+F101+F106+F111+F116+F121+F126+F132+F140</f>
        <v>35304.649</v>
      </c>
    </row>
  </sheetData>
  <sheetProtection/>
  <mergeCells count="2">
    <mergeCell ref="A1:F1"/>
    <mergeCell ref="A2:F2"/>
  </mergeCells>
  <printOptions horizontalCentered="1"/>
  <pageMargins left="0" right="0" top="0.3937007874015748" bottom="0" header="0.5118110236220472" footer="0.5118110236220472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61"/>
  <sheetViews>
    <sheetView zoomScale="60" zoomScaleNormal="60" zoomScalePageLayoutView="0" workbookViewId="0" topLeftCell="A1">
      <pane xSplit="2" ySplit="5" topLeftCell="C3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61" sqref="A161:IV161"/>
    </sheetView>
  </sheetViews>
  <sheetFormatPr defaultColWidth="9.00390625" defaultRowHeight="12.75"/>
  <cols>
    <col min="1" max="1" width="63.75390625" style="8" customWidth="1"/>
    <col min="2" max="6" width="25.25390625" style="8" customWidth="1"/>
  </cols>
  <sheetData>
    <row r="1" spans="1:8" s="34" customFormat="1" ht="61.5" customHeight="1">
      <c r="A1" s="202" t="s">
        <v>82</v>
      </c>
      <c r="B1" s="202"/>
      <c r="C1" s="202"/>
      <c r="D1" s="202"/>
      <c r="E1" s="202"/>
      <c r="F1" s="202"/>
      <c r="G1" s="107"/>
      <c r="H1" s="107"/>
    </row>
    <row r="2" spans="1:8" s="1" customFormat="1" ht="36.75" customHeight="1">
      <c r="A2" s="203" t="s">
        <v>95</v>
      </c>
      <c r="B2" s="203"/>
      <c r="C2" s="203"/>
      <c r="D2" s="204"/>
      <c r="E2" s="204"/>
      <c r="F2" s="204"/>
      <c r="G2" s="108"/>
      <c r="H2" s="108"/>
    </row>
    <row r="3" spans="2:6" ht="18">
      <c r="B3" s="30"/>
      <c r="C3" s="30"/>
      <c r="D3" s="30"/>
      <c r="E3" s="30"/>
      <c r="F3" s="30"/>
    </row>
    <row r="4" spans="2:6" ht="18.75" thickBot="1">
      <c r="B4" s="30"/>
      <c r="C4" s="30"/>
      <c r="D4" s="30"/>
      <c r="E4" s="30"/>
      <c r="F4" s="30"/>
    </row>
    <row r="5" spans="1:6" s="4" customFormat="1" ht="29.25" customHeight="1" thickBot="1">
      <c r="A5" s="109" t="s">
        <v>8</v>
      </c>
      <c r="B5" s="110"/>
      <c r="C5" s="111" t="s">
        <v>0</v>
      </c>
      <c r="D5" s="111" t="s">
        <v>1</v>
      </c>
      <c r="E5" s="111" t="s">
        <v>2</v>
      </c>
      <c r="F5" s="112" t="s">
        <v>3</v>
      </c>
    </row>
    <row r="6" spans="1:6" s="6" customFormat="1" ht="57.75" customHeight="1" thickBot="1">
      <c r="A6" s="67" t="s">
        <v>37</v>
      </c>
      <c r="B6" s="68">
        <f aca="true" t="shared" si="0" ref="B6:B75">C6+D6+E6+F6</f>
        <v>66772.974</v>
      </c>
      <c r="C6" s="172">
        <f>C8+C10+C11+C13</f>
        <v>23777.13</v>
      </c>
      <c r="D6" s="172">
        <f>D8+D10+D11+D13</f>
        <v>1041.088</v>
      </c>
      <c r="E6" s="172">
        <f>E8+E10+E11+E13</f>
        <v>18645.262000000002</v>
      </c>
      <c r="F6" s="173">
        <f>F8+F10+F11+F13</f>
        <v>23309.494</v>
      </c>
    </row>
    <row r="7" spans="1:6" s="6" customFormat="1" ht="40.5" customHeight="1">
      <c r="A7" s="67" t="s">
        <v>44</v>
      </c>
      <c r="B7" s="56">
        <f t="shared" si="0"/>
        <v>19.291999999999998</v>
      </c>
      <c r="C7" s="180">
        <f>C9+C12</f>
        <v>9.581</v>
      </c>
      <c r="D7" s="180">
        <f>D9+D12</f>
        <v>1.261</v>
      </c>
      <c r="E7" s="180">
        <f>E9+E12</f>
        <v>8.379</v>
      </c>
      <c r="F7" s="181">
        <f>F9+F12</f>
        <v>0.071</v>
      </c>
    </row>
    <row r="8" spans="1:6" s="6" customFormat="1" ht="24.75" customHeight="1">
      <c r="A8" s="113" t="s">
        <v>39</v>
      </c>
      <c r="B8" s="164">
        <f t="shared" si="0"/>
        <v>1382.107</v>
      </c>
      <c r="C8" s="180">
        <v>1382.107</v>
      </c>
      <c r="D8" s="180"/>
      <c r="E8" s="180"/>
      <c r="F8" s="181"/>
    </row>
    <row r="9" spans="1:6" s="6" customFormat="1" ht="24.75" customHeight="1">
      <c r="A9" s="113" t="s">
        <v>40</v>
      </c>
      <c r="B9" s="164">
        <f t="shared" si="0"/>
        <v>3.355</v>
      </c>
      <c r="C9" s="180">
        <v>3.355</v>
      </c>
      <c r="D9" s="180"/>
      <c r="E9" s="180"/>
      <c r="F9" s="181"/>
    </row>
    <row r="10" spans="1:6" s="7" customFormat="1" ht="38.25" customHeight="1">
      <c r="A10" s="50" t="s">
        <v>41</v>
      </c>
      <c r="B10" s="11">
        <f t="shared" si="0"/>
        <v>41031.219000000005</v>
      </c>
      <c r="C10" s="11">
        <v>18709.955</v>
      </c>
      <c r="D10" s="11">
        <v>575.824</v>
      </c>
      <c r="E10" s="11">
        <v>14033.878</v>
      </c>
      <c r="F10" s="12">
        <v>7711.562</v>
      </c>
    </row>
    <row r="11" spans="1:6" s="51" customFormat="1" ht="33.75" customHeight="1">
      <c r="A11" s="50" t="s">
        <v>42</v>
      </c>
      <c r="B11" s="116">
        <f t="shared" si="0"/>
        <v>7976.392000000001</v>
      </c>
      <c r="C11" s="115">
        <v>3649.156</v>
      </c>
      <c r="D11" s="116">
        <v>463.854</v>
      </c>
      <c r="E11" s="116">
        <v>3822.734</v>
      </c>
      <c r="F11" s="117">
        <v>40.648</v>
      </c>
    </row>
    <row r="12" spans="1:6" s="51" customFormat="1" ht="33.75" customHeight="1">
      <c r="A12" s="50" t="s">
        <v>43</v>
      </c>
      <c r="B12" s="116">
        <f t="shared" si="0"/>
        <v>15.937</v>
      </c>
      <c r="C12" s="115">
        <v>6.226</v>
      </c>
      <c r="D12" s="116">
        <v>1.261</v>
      </c>
      <c r="E12" s="116">
        <v>8.379</v>
      </c>
      <c r="F12" s="117">
        <v>0.071</v>
      </c>
    </row>
    <row r="13" spans="1:6" s="20" customFormat="1" ht="20.25" customHeight="1">
      <c r="A13" s="39" t="s">
        <v>14</v>
      </c>
      <c r="B13" s="11">
        <f t="shared" si="0"/>
        <v>16383.256</v>
      </c>
      <c r="C13" s="11">
        <f>C14+C15+C16</f>
        <v>35.912</v>
      </c>
      <c r="D13" s="11">
        <f>D14+D15+D16</f>
        <v>1.41</v>
      </c>
      <c r="E13" s="11">
        <f>E14+E15+E16</f>
        <v>788.65</v>
      </c>
      <c r="F13" s="12">
        <f>F14+F15+F16</f>
        <v>15557.284</v>
      </c>
    </row>
    <row r="14" spans="1:6" s="7" customFormat="1" ht="21.75" customHeight="1">
      <c r="A14" s="39" t="s">
        <v>15</v>
      </c>
      <c r="B14" s="11">
        <f t="shared" si="0"/>
        <v>4546.946</v>
      </c>
      <c r="C14" s="14">
        <v>14.44</v>
      </c>
      <c r="D14" s="14">
        <v>0</v>
      </c>
      <c r="E14" s="14">
        <v>200.009</v>
      </c>
      <c r="F14" s="15">
        <v>4332.497</v>
      </c>
    </row>
    <row r="15" spans="1:6" s="7" customFormat="1" ht="24.75" customHeight="1">
      <c r="A15" s="47" t="s">
        <v>57</v>
      </c>
      <c r="B15" s="11">
        <f t="shared" si="0"/>
        <v>0</v>
      </c>
      <c r="C15" s="14">
        <v>0</v>
      </c>
      <c r="D15" s="14"/>
      <c r="E15" s="14"/>
      <c r="F15" s="15"/>
    </row>
    <row r="16" spans="1:6" s="2" customFormat="1" ht="27" customHeight="1">
      <c r="A16" s="39" t="s">
        <v>16</v>
      </c>
      <c r="B16" s="11">
        <f t="shared" si="0"/>
        <v>11836.31</v>
      </c>
      <c r="C16" s="14">
        <v>21.472</v>
      </c>
      <c r="D16" s="14">
        <v>1.41</v>
      </c>
      <c r="E16" s="14">
        <v>588.641</v>
      </c>
      <c r="F16" s="15">
        <v>11224.787</v>
      </c>
    </row>
    <row r="17" spans="1:6" s="77" customFormat="1" ht="68.25" customHeight="1">
      <c r="A17" s="118" t="s">
        <v>66</v>
      </c>
      <c r="B17" s="11">
        <f t="shared" si="0"/>
        <v>2391.06</v>
      </c>
      <c r="C17" s="23">
        <f>C18+C20</f>
        <v>2391.06</v>
      </c>
      <c r="D17" s="23">
        <f>D18+D20</f>
        <v>0</v>
      </c>
      <c r="E17" s="23">
        <f>E18+E20</f>
        <v>0</v>
      </c>
      <c r="F17" s="24">
        <f>F18+F20</f>
        <v>0</v>
      </c>
    </row>
    <row r="18" spans="1:6" s="2" customFormat="1" ht="24.75" customHeight="1">
      <c r="A18" s="39" t="s">
        <v>17</v>
      </c>
      <c r="B18" s="78">
        <f t="shared" si="0"/>
        <v>2391.06</v>
      </c>
      <c r="C18" s="79">
        <v>2391.06</v>
      </c>
      <c r="D18" s="59"/>
      <c r="E18" s="59"/>
      <c r="F18" s="74"/>
    </row>
    <row r="19" spans="1:6" s="51" customFormat="1" ht="26.25" customHeight="1">
      <c r="A19" s="50" t="s">
        <v>67</v>
      </c>
      <c r="B19" s="119">
        <f t="shared" si="0"/>
        <v>10.827</v>
      </c>
      <c r="C19" s="79">
        <v>10.827</v>
      </c>
      <c r="D19" s="120"/>
      <c r="E19" s="120"/>
      <c r="F19" s="121"/>
    </row>
    <row r="20" spans="1:6" s="2" customFormat="1" ht="24.75" customHeight="1">
      <c r="A20" s="39" t="s">
        <v>14</v>
      </c>
      <c r="B20" s="11">
        <f t="shared" si="0"/>
        <v>0</v>
      </c>
      <c r="C20" s="23">
        <f>C21+C22</f>
        <v>0</v>
      </c>
      <c r="D20" s="23">
        <f>D21+D22</f>
        <v>0</v>
      </c>
      <c r="E20" s="23">
        <f>E21+E22</f>
        <v>0</v>
      </c>
      <c r="F20" s="24">
        <f>F21+F22</f>
        <v>0</v>
      </c>
    </row>
    <row r="21" spans="1:6" s="2" customFormat="1" ht="24.75" customHeight="1">
      <c r="A21" s="39" t="s">
        <v>15</v>
      </c>
      <c r="B21" s="11">
        <f t="shared" si="0"/>
        <v>0</v>
      </c>
      <c r="C21" s="59"/>
      <c r="D21" s="59"/>
      <c r="E21" s="59"/>
      <c r="F21" s="74"/>
    </row>
    <row r="22" spans="1:6" s="2" customFormat="1" ht="24.75" customHeight="1">
      <c r="A22" s="39" t="s">
        <v>16</v>
      </c>
      <c r="B22" s="54">
        <f t="shared" si="0"/>
        <v>0</v>
      </c>
      <c r="C22" s="59"/>
      <c r="D22" s="59"/>
      <c r="E22" s="59"/>
      <c r="F22" s="74"/>
    </row>
    <row r="23" spans="1:6" s="7" customFormat="1" ht="21.75" customHeight="1">
      <c r="A23" s="118" t="s">
        <v>36</v>
      </c>
      <c r="B23" s="11">
        <f t="shared" si="0"/>
        <v>5207.589</v>
      </c>
      <c r="C23" s="23">
        <f>C24+C25</f>
        <v>645.79</v>
      </c>
      <c r="D23" s="23"/>
      <c r="E23" s="23">
        <f>E24+E25</f>
        <v>1859.728</v>
      </c>
      <c r="F23" s="24">
        <f>F24+F25</f>
        <v>2702.071</v>
      </c>
    </row>
    <row r="24" spans="1:6" s="20" customFormat="1" ht="24.75" customHeight="1">
      <c r="A24" s="39" t="s">
        <v>17</v>
      </c>
      <c r="B24" s="11">
        <f t="shared" si="0"/>
        <v>3129.9170000000004</v>
      </c>
      <c r="C24" s="11">
        <v>563.12</v>
      </c>
      <c r="D24" s="11">
        <v>0</v>
      </c>
      <c r="E24" s="11">
        <v>1559.142</v>
      </c>
      <c r="F24" s="12">
        <v>1007.655</v>
      </c>
    </row>
    <row r="25" spans="1:6" s="7" customFormat="1" ht="24.75" customHeight="1">
      <c r="A25" s="39" t="s">
        <v>14</v>
      </c>
      <c r="B25" s="11">
        <f t="shared" si="0"/>
        <v>2077.672</v>
      </c>
      <c r="C25" s="23">
        <f>C26+C27</f>
        <v>82.67</v>
      </c>
      <c r="D25" s="11"/>
      <c r="E25" s="23">
        <f>E26+E27</f>
        <v>300.586</v>
      </c>
      <c r="F25" s="24">
        <f>F26+F27</f>
        <v>1694.416</v>
      </c>
    </row>
    <row r="26" spans="1:6" s="7" customFormat="1" ht="24.75" customHeight="1">
      <c r="A26" s="39" t="s">
        <v>15</v>
      </c>
      <c r="B26" s="11">
        <f t="shared" si="0"/>
        <v>1233.964</v>
      </c>
      <c r="C26" s="14"/>
      <c r="D26" s="14"/>
      <c r="E26" s="14">
        <v>88.27</v>
      </c>
      <c r="F26" s="15">
        <v>1145.694</v>
      </c>
    </row>
    <row r="27" spans="1:6" s="2" customFormat="1" ht="24.75" customHeight="1">
      <c r="A27" s="39" t="s">
        <v>16</v>
      </c>
      <c r="B27" s="11">
        <f t="shared" si="0"/>
        <v>843.708</v>
      </c>
      <c r="C27" s="14">
        <v>82.67</v>
      </c>
      <c r="D27" s="14">
        <v>0</v>
      </c>
      <c r="E27" s="14">
        <v>212.316</v>
      </c>
      <c r="F27" s="15">
        <v>548.722</v>
      </c>
    </row>
    <row r="28" spans="1:6" s="7" customFormat="1" ht="24.75" customHeight="1">
      <c r="A28" s="118" t="s">
        <v>6</v>
      </c>
      <c r="B28" s="11">
        <f t="shared" si="0"/>
        <v>1248.413</v>
      </c>
      <c r="C28" s="23">
        <f>C29+C30</f>
        <v>1248.413</v>
      </c>
      <c r="D28" s="11"/>
      <c r="E28" s="11"/>
      <c r="F28" s="12"/>
    </row>
    <row r="29" spans="1:6" s="20" customFormat="1" ht="24.75" customHeight="1">
      <c r="A29" s="39" t="s">
        <v>17</v>
      </c>
      <c r="B29" s="11">
        <f t="shared" si="0"/>
        <v>1246.765</v>
      </c>
      <c r="C29" s="11">
        <v>1246.765</v>
      </c>
      <c r="D29" s="11"/>
      <c r="E29" s="23"/>
      <c r="F29" s="24"/>
    </row>
    <row r="30" spans="1:6" s="7" customFormat="1" ht="24.75" customHeight="1">
      <c r="A30" s="39" t="s">
        <v>14</v>
      </c>
      <c r="B30" s="11">
        <f t="shared" si="0"/>
        <v>1.648</v>
      </c>
      <c r="C30" s="23">
        <f>C31+C32</f>
        <v>1.648</v>
      </c>
      <c r="D30" s="11"/>
      <c r="E30" s="23"/>
      <c r="F30" s="24"/>
    </row>
    <row r="31" spans="1:6" s="7" customFormat="1" ht="24.75" customHeight="1">
      <c r="A31" s="39" t="s">
        <v>15</v>
      </c>
      <c r="B31" s="11">
        <f t="shared" si="0"/>
        <v>1.648</v>
      </c>
      <c r="C31" s="14">
        <v>1.648</v>
      </c>
      <c r="D31" s="14"/>
      <c r="E31" s="14"/>
      <c r="F31" s="15"/>
    </row>
    <row r="32" spans="1:6" s="2" customFormat="1" ht="24.75" customHeight="1">
      <c r="A32" s="39" t="s">
        <v>16</v>
      </c>
      <c r="B32" s="11">
        <f t="shared" si="0"/>
        <v>0</v>
      </c>
      <c r="C32" s="14"/>
      <c r="D32" s="14"/>
      <c r="E32" s="14"/>
      <c r="F32" s="15"/>
    </row>
    <row r="33" spans="1:6" s="7" customFormat="1" ht="42" customHeight="1">
      <c r="A33" s="118" t="s">
        <v>104</v>
      </c>
      <c r="B33" s="11">
        <f t="shared" si="0"/>
        <v>104.731</v>
      </c>
      <c r="C33" s="23">
        <f>C34+C35</f>
        <v>0</v>
      </c>
      <c r="D33" s="23">
        <f>D34+D35</f>
        <v>8.762</v>
      </c>
      <c r="E33" s="23">
        <f>E34+E35</f>
        <v>60.281000000000006</v>
      </c>
      <c r="F33" s="24">
        <f>F34+F35</f>
        <v>35.687999999999995</v>
      </c>
    </row>
    <row r="34" spans="1:6" s="20" customFormat="1" ht="21" customHeight="1">
      <c r="A34" s="39" t="s">
        <v>17</v>
      </c>
      <c r="B34" s="11">
        <f t="shared" si="0"/>
        <v>88.305</v>
      </c>
      <c r="C34" s="11"/>
      <c r="D34" s="11">
        <v>8.762</v>
      </c>
      <c r="E34" s="11">
        <v>43.993</v>
      </c>
      <c r="F34" s="12">
        <v>35.55</v>
      </c>
    </row>
    <row r="35" spans="1:6" s="7" customFormat="1" ht="21.75" customHeight="1">
      <c r="A35" s="39" t="s">
        <v>14</v>
      </c>
      <c r="B35" s="11">
        <f t="shared" si="0"/>
        <v>16.426000000000002</v>
      </c>
      <c r="C35" s="23">
        <f>C36+C37</f>
        <v>0</v>
      </c>
      <c r="D35" s="11"/>
      <c r="E35" s="23">
        <f>E36+E37</f>
        <v>16.288</v>
      </c>
      <c r="F35" s="24">
        <f>F36+F37</f>
        <v>0.138</v>
      </c>
    </row>
    <row r="36" spans="1:6" s="7" customFormat="1" ht="21" customHeight="1">
      <c r="A36" s="39" t="s">
        <v>15</v>
      </c>
      <c r="B36" s="11">
        <f t="shared" si="0"/>
        <v>16.426000000000002</v>
      </c>
      <c r="C36" s="23"/>
      <c r="D36" s="23"/>
      <c r="E36" s="14">
        <v>16.288</v>
      </c>
      <c r="F36" s="15">
        <v>0.138</v>
      </c>
    </row>
    <row r="37" spans="1:6" s="2" customFormat="1" ht="19.5" customHeight="1">
      <c r="A37" s="39" t="s">
        <v>16</v>
      </c>
      <c r="B37" s="11">
        <f t="shared" si="0"/>
        <v>0</v>
      </c>
      <c r="C37" s="14"/>
      <c r="D37" s="14"/>
      <c r="E37" s="14"/>
      <c r="F37" s="15"/>
    </row>
    <row r="38" spans="1:6" s="7" customFormat="1" ht="34.5" customHeight="1">
      <c r="A38" s="118" t="s">
        <v>73</v>
      </c>
      <c r="B38" s="11">
        <f t="shared" si="0"/>
        <v>11651.938</v>
      </c>
      <c r="C38" s="23">
        <f>C39+C40+C42</f>
        <v>6757.19</v>
      </c>
      <c r="D38" s="23"/>
      <c r="E38" s="23">
        <f>E39+E42</f>
        <v>1741.614</v>
      </c>
      <c r="F38" s="24">
        <f>F39+F42</f>
        <v>3153.134</v>
      </c>
    </row>
    <row r="39" spans="1:6" s="46" customFormat="1" ht="44.25" customHeight="1">
      <c r="A39" s="50" t="s">
        <v>38</v>
      </c>
      <c r="B39" s="11">
        <f t="shared" si="0"/>
        <v>3494.348</v>
      </c>
      <c r="C39" s="11">
        <f>6757.19-C40</f>
        <v>1011.8419999999996</v>
      </c>
      <c r="D39" s="11"/>
      <c r="E39" s="23">
        <v>1673.064</v>
      </c>
      <c r="F39" s="24">
        <v>809.442</v>
      </c>
    </row>
    <row r="40" spans="1:6" s="46" customFormat="1" ht="44.25" customHeight="1">
      <c r="A40" s="122" t="s">
        <v>54</v>
      </c>
      <c r="B40" s="11">
        <f t="shared" si="0"/>
        <v>5745.348</v>
      </c>
      <c r="C40" s="11">
        <v>5745.348</v>
      </c>
      <c r="D40" s="11"/>
      <c r="E40" s="11"/>
      <c r="F40" s="12"/>
    </row>
    <row r="41" spans="1:6" s="20" customFormat="1" ht="24.75" customHeight="1">
      <c r="A41" s="52" t="s">
        <v>43</v>
      </c>
      <c r="B41" s="119">
        <f t="shared" si="0"/>
        <v>8.237</v>
      </c>
      <c r="C41" s="124">
        <v>8.237</v>
      </c>
      <c r="D41" s="116"/>
      <c r="E41" s="116"/>
      <c r="F41" s="60"/>
    </row>
    <row r="42" spans="1:6" s="7" customFormat="1" ht="25.5" customHeight="1">
      <c r="A42" s="39" t="s">
        <v>14</v>
      </c>
      <c r="B42" s="11">
        <f t="shared" si="0"/>
        <v>2412.242</v>
      </c>
      <c r="C42" s="11"/>
      <c r="D42" s="11"/>
      <c r="E42" s="23">
        <f>E43+E44+E45</f>
        <v>68.55</v>
      </c>
      <c r="F42" s="24">
        <f>F43+F44+F45</f>
        <v>2343.692</v>
      </c>
    </row>
    <row r="43" spans="1:6" s="7" customFormat="1" ht="20.25" customHeight="1">
      <c r="A43" s="39" t="s">
        <v>15</v>
      </c>
      <c r="B43" s="11">
        <f t="shared" si="0"/>
        <v>2303.954</v>
      </c>
      <c r="C43" s="14"/>
      <c r="D43" s="14"/>
      <c r="E43" s="14">
        <v>68.55</v>
      </c>
      <c r="F43" s="15">
        <v>2235.404</v>
      </c>
    </row>
    <row r="44" spans="1:6" s="2" customFormat="1" ht="26.25" customHeight="1">
      <c r="A44" s="47" t="s">
        <v>57</v>
      </c>
      <c r="B44" s="11">
        <f t="shared" si="0"/>
        <v>79.773</v>
      </c>
      <c r="C44" s="14"/>
      <c r="D44" s="14"/>
      <c r="E44" s="14"/>
      <c r="F44" s="15">
        <v>79.773</v>
      </c>
    </row>
    <row r="45" spans="1:6" s="7" customFormat="1" ht="22.5" customHeight="1">
      <c r="A45" s="39" t="s">
        <v>16</v>
      </c>
      <c r="B45" s="11">
        <f t="shared" si="0"/>
        <v>28.515</v>
      </c>
      <c r="C45" s="14"/>
      <c r="D45" s="14"/>
      <c r="E45" s="14"/>
      <c r="F45" s="15">
        <v>28.515</v>
      </c>
    </row>
    <row r="46" spans="1:6" s="20" customFormat="1" ht="24.75" customHeight="1">
      <c r="A46" s="118" t="s">
        <v>35</v>
      </c>
      <c r="B46" s="11">
        <f t="shared" si="0"/>
        <v>91.655</v>
      </c>
      <c r="C46" s="23"/>
      <c r="D46" s="23"/>
      <c r="E46" s="23">
        <f>E47+E48</f>
        <v>44.691</v>
      </c>
      <c r="F46" s="24">
        <f>F47+F48</f>
        <v>46.964</v>
      </c>
    </row>
    <row r="47" spans="1:6" s="7" customFormat="1" ht="27" customHeight="1">
      <c r="A47" s="39" t="s">
        <v>17</v>
      </c>
      <c r="B47" s="11">
        <f t="shared" si="0"/>
        <v>70.271</v>
      </c>
      <c r="C47" s="11"/>
      <c r="D47" s="11"/>
      <c r="E47" s="23">
        <v>44.691</v>
      </c>
      <c r="F47" s="24">
        <v>25.58</v>
      </c>
    </row>
    <row r="48" spans="1:6" s="7" customFormat="1" ht="23.25" customHeight="1">
      <c r="A48" s="39" t="s">
        <v>14</v>
      </c>
      <c r="B48" s="11">
        <f t="shared" si="0"/>
        <v>21.384</v>
      </c>
      <c r="C48" s="11"/>
      <c r="D48" s="11"/>
      <c r="E48" s="23">
        <f>E49+E50</f>
        <v>0</v>
      </c>
      <c r="F48" s="24">
        <f>F49+F50</f>
        <v>21.384</v>
      </c>
    </row>
    <row r="49" spans="1:6" s="7" customFormat="1" ht="21" customHeight="1">
      <c r="A49" s="39" t="s">
        <v>15</v>
      </c>
      <c r="B49" s="11">
        <f t="shared" si="0"/>
        <v>15.679</v>
      </c>
      <c r="C49" s="14"/>
      <c r="D49" s="14"/>
      <c r="E49" s="14"/>
      <c r="F49" s="15">
        <v>15.679</v>
      </c>
    </row>
    <row r="50" spans="1:6" s="7" customFormat="1" ht="23.25" customHeight="1">
      <c r="A50" s="39" t="s">
        <v>16</v>
      </c>
      <c r="B50" s="11">
        <f t="shared" si="0"/>
        <v>5.705</v>
      </c>
      <c r="C50" s="14"/>
      <c r="D50" s="14"/>
      <c r="E50" s="14"/>
      <c r="F50" s="15">
        <v>5.705</v>
      </c>
    </row>
    <row r="51" spans="1:6" s="20" customFormat="1" ht="42" customHeight="1">
      <c r="A51" s="125" t="s">
        <v>74</v>
      </c>
      <c r="B51" s="11">
        <f t="shared" si="0"/>
        <v>0.495</v>
      </c>
      <c r="C51" s="23">
        <f>C52+C53</f>
        <v>0</v>
      </c>
      <c r="D51" s="23"/>
      <c r="E51" s="23">
        <f>E52+E53</f>
        <v>0</v>
      </c>
      <c r="F51" s="24">
        <f>F52+F53</f>
        <v>0.495</v>
      </c>
    </row>
    <row r="52" spans="1:6" s="7" customFormat="1" ht="23.25" customHeight="1">
      <c r="A52" s="39" t="s">
        <v>17</v>
      </c>
      <c r="B52" s="11">
        <f t="shared" si="0"/>
        <v>0.495</v>
      </c>
      <c r="C52" s="11"/>
      <c r="D52" s="11"/>
      <c r="E52" s="11"/>
      <c r="F52" s="12">
        <v>0.495</v>
      </c>
    </row>
    <row r="53" spans="1:6" s="7" customFormat="1" ht="23.25" customHeight="1">
      <c r="A53" s="39" t="s">
        <v>14</v>
      </c>
      <c r="B53" s="11">
        <f t="shared" si="0"/>
        <v>0</v>
      </c>
      <c r="C53" s="23">
        <f>C54+C55</f>
        <v>0</v>
      </c>
      <c r="D53" s="11"/>
      <c r="E53" s="23"/>
      <c r="F53" s="24">
        <f>F54+F55</f>
        <v>0</v>
      </c>
    </row>
    <row r="54" spans="1:6" s="6" customFormat="1" ht="15.75" customHeight="1">
      <c r="A54" s="39" t="s">
        <v>15</v>
      </c>
      <c r="B54" s="11">
        <f t="shared" si="0"/>
        <v>0</v>
      </c>
      <c r="C54" s="23"/>
      <c r="D54" s="23"/>
      <c r="E54" s="23"/>
      <c r="F54" s="15"/>
    </row>
    <row r="55" spans="1:6" s="2" customFormat="1" ht="19.5" customHeight="1">
      <c r="A55" s="39" t="s">
        <v>16</v>
      </c>
      <c r="B55" s="11">
        <f t="shared" si="0"/>
        <v>0</v>
      </c>
      <c r="C55" s="23"/>
      <c r="D55" s="23"/>
      <c r="E55" s="23"/>
      <c r="F55" s="24"/>
    </row>
    <row r="56" spans="1:6" s="20" customFormat="1" ht="36" customHeight="1">
      <c r="A56" s="118" t="s">
        <v>75</v>
      </c>
      <c r="B56" s="11">
        <f t="shared" si="0"/>
        <v>2111.5519999999997</v>
      </c>
      <c r="C56" s="23">
        <f>C57+C58</f>
        <v>2052.026</v>
      </c>
      <c r="D56" s="23"/>
      <c r="E56" s="23">
        <f>E57+E58</f>
        <v>59.526</v>
      </c>
      <c r="F56" s="24"/>
    </row>
    <row r="57" spans="1:6" s="2" customFormat="1" ht="19.5" customHeight="1">
      <c r="A57" s="39" t="s">
        <v>17</v>
      </c>
      <c r="B57" s="11">
        <f t="shared" si="0"/>
        <v>2111.5519999999997</v>
      </c>
      <c r="C57" s="11">
        <v>2052.026</v>
      </c>
      <c r="D57" s="11"/>
      <c r="E57" s="11">
        <v>59.526</v>
      </c>
      <c r="F57" s="12"/>
    </row>
    <row r="58" spans="1:6" s="2" customFormat="1" ht="19.5" customHeight="1">
      <c r="A58" s="39" t="s">
        <v>14</v>
      </c>
      <c r="B58" s="11">
        <f t="shared" si="0"/>
        <v>0</v>
      </c>
      <c r="C58" s="11"/>
      <c r="D58" s="11"/>
      <c r="E58" s="23">
        <f>E59+E60</f>
        <v>0</v>
      </c>
      <c r="F58" s="24">
        <f>F59+F60</f>
        <v>0</v>
      </c>
    </row>
    <row r="59" spans="1:6" s="2" customFormat="1" ht="24.75" customHeight="1">
      <c r="A59" s="39" t="s">
        <v>15</v>
      </c>
      <c r="B59" s="11">
        <f t="shared" si="0"/>
        <v>0</v>
      </c>
      <c r="C59" s="23"/>
      <c r="D59" s="23"/>
      <c r="E59" s="23"/>
      <c r="F59" s="15"/>
    </row>
    <row r="60" spans="1:6" s="2" customFormat="1" ht="21.75" customHeight="1">
      <c r="A60" s="39" t="s">
        <v>16</v>
      </c>
      <c r="B60" s="11">
        <f t="shared" si="0"/>
        <v>0</v>
      </c>
      <c r="C60" s="23"/>
      <c r="D60" s="23"/>
      <c r="E60" s="23"/>
      <c r="F60" s="15"/>
    </row>
    <row r="61" spans="1:6" s="20" customFormat="1" ht="24" customHeight="1">
      <c r="A61" s="126" t="s">
        <v>30</v>
      </c>
      <c r="B61" s="11">
        <f t="shared" si="0"/>
        <v>508.172</v>
      </c>
      <c r="C61" s="13"/>
      <c r="D61" s="11"/>
      <c r="E61" s="23">
        <f>E62+E63</f>
        <v>371.486</v>
      </c>
      <c r="F61" s="24">
        <f>F62+F63</f>
        <v>136.686</v>
      </c>
    </row>
    <row r="62" spans="1:6" s="2" customFormat="1" ht="23.25" customHeight="1">
      <c r="A62" s="39" t="s">
        <v>17</v>
      </c>
      <c r="B62" s="11">
        <f t="shared" si="0"/>
        <v>508.172</v>
      </c>
      <c r="C62" s="11"/>
      <c r="D62" s="11"/>
      <c r="E62" s="23">
        <v>371.486</v>
      </c>
      <c r="F62" s="24">
        <v>136.686</v>
      </c>
    </row>
    <row r="63" spans="1:6" s="2" customFormat="1" ht="29.25" customHeight="1">
      <c r="A63" s="39" t="s">
        <v>14</v>
      </c>
      <c r="B63" s="11">
        <f t="shared" si="0"/>
        <v>0</v>
      </c>
      <c r="C63" s="11"/>
      <c r="D63" s="11"/>
      <c r="E63" s="23">
        <f>E64+E65</f>
        <v>0</v>
      </c>
      <c r="F63" s="24">
        <f>F64+F65</f>
        <v>0</v>
      </c>
    </row>
    <row r="64" spans="1:6" s="2" customFormat="1" ht="24.75" customHeight="1">
      <c r="A64" s="39" t="s">
        <v>15</v>
      </c>
      <c r="B64" s="11">
        <f t="shared" si="0"/>
        <v>0</v>
      </c>
      <c r="C64" s="13"/>
      <c r="D64" s="11"/>
      <c r="E64" s="13"/>
      <c r="F64" s="19"/>
    </row>
    <row r="65" spans="1:6" s="2" customFormat="1" ht="24.75" customHeight="1">
      <c r="A65" s="39" t="s">
        <v>16</v>
      </c>
      <c r="B65" s="11">
        <f t="shared" si="0"/>
        <v>0</v>
      </c>
      <c r="C65" s="13"/>
      <c r="D65" s="11"/>
      <c r="E65" s="13"/>
      <c r="F65" s="19"/>
    </row>
    <row r="66" spans="1:6" s="6" customFormat="1" ht="42.75" customHeight="1">
      <c r="A66" s="126" t="s">
        <v>4</v>
      </c>
      <c r="B66" s="11">
        <f t="shared" si="0"/>
        <v>885.018</v>
      </c>
      <c r="C66" s="11">
        <f>C67+C68+C74</f>
        <v>885.018</v>
      </c>
      <c r="D66" s="11"/>
      <c r="E66" s="11"/>
      <c r="F66" s="12"/>
    </row>
    <row r="67" spans="1:6" s="6" customFormat="1" ht="36" customHeight="1">
      <c r="A67" s="50" t="s">
        <v>38</v>
      </c>
      <c r="B67" s="11">
        <f t="shared" si="0"/>
        <v>360.95900000000006</v>
      </c>
      <c r="C67" s="23">
        <f>885.018-C68</f>
        <v>360.95900000000006</v>
      </c>
      <c r="D67" s="11"/>
      <c r="E67" s="23">
        <f>E66-E74</f>
        <v>0</v>
      </c>
      <c r="F67" s="24">
        <f>F66-F74</f>
        <v>0</v>
      </c>
    </row>
    <row r="68" spans="1:6" s="6" customFormat="1" ht="36" customHeight="1">
      <c r="A68" s="122" t="s">
        <v>48</v>
      </c>
      <c r="B68" s="87">
        <f t="shared" si="0"/>
        <v>524.059</v>
      </c>
      <c r="C68" s="127">
        <f>C70+C72</f>
        <v>524.059</v>
      </c>
      <c r="D68" s="174"/>
      <c r="E68" s="174"/>
      <c r="F68" s="24"/>
    </row>
    <row r="69" spans="1:6" s="6" customFormat="1" ht="45" customHeight="1">
      <c r="A69" s="52" t="s">
        <v>49</v>
      </c>
      <c r="B69" s="123">
        <f t="shared" si="0"/>
        <v>0.8600000000000001</v>
      </c>
      <c r="C69" s="127">
        <f>C71+C73</f>
        <v>0.8600000000000001</v>
      </c>
      <c r="D69" s="174"/>
      <c r="E69" s="174"/>
      <c r="F69" s="24"/>
    </row>
    <row r="70" spans="1:6" s="6" customFormat="1" ht="28.5" customHeight="1">
      <c r="A70" s="61" t="s">
        <v>50</v>
      </c>
      <c r="B70" s="62">
        <f t="shared" si="0"/>
        <v>283.666</v>
      </c>
      <c r="C70" s="63">
        <v>283.666</v>
      </c>
      <c r="D70" s="64"/>
      <c r="E70" s="64"/>
      <c r="F70" s="24"/>
    </row>
    <row r="71" spans="1:6" s="6" customFormat="1" ht="28.5" customHeight="1">
      <c r="A71" s="61" t="s">
        <v>51</v>
      </c>
      <c r="B71" s="62">
        <f t="shared" si="0"/>
        <v>0.461</v>
      </c>
      <c r="C71" s="63">
        <v>0.461</v>
      </c>
      <c r="D71" s="65"/>
      <c r="E71" s="65"/>
      <c r="F71" s="24"/>
    </row>
    <row r="72" spans="1:6" s="20" customFormat="1" ht="18" customHeight="1">
      <c r="A72" s="61" t="s">
        <v>52</v>
      </c>
      <c r="B72" s="62">
        <f t="shared" si="0"/>
        <v>240.393</v>
      </c>
      <c r="C72" s="63">
        <v>240.393</v>
      </c>
      <c r="D72" s="64"/>
      <c r="E72" s="64"/>
      <c r="F72" s="24"/>
    </row>
    <row r="73" spans="1:6" s="2" customFormat="1" ht="19.5" customHeight="1">
      <c r="A73" s="61" t="s">
        <v>53</v>
      </c>
      <c r="B73" s="62">
        <f t="shared" si="0"/>
        <v>0.399</v>
      </c>
      <c r="C73" s="63">
        <v>0.399</v>
      </c>
      <c r="D73" s="65"/>
      <c r="E73" s="65"/>
      <c r="F73" s="24"/>
    </row>
    <row r="74" spans="1:6" s="2" customFormat="1" ht="21.75" customHeight="1">
      <c r="A74" s="39" t="s">
        <v>14</v>
      </c>
      <c r="B74" s="11">
        <f t="shared" si="0"/>
        <v>0</v>
      </c>
      <c r="C74" s="23">
        <f>C75+C76</f>
        <v>0</v>
      </c>
      <c r="D74" s="11"/>
      <c r="E74" s="23">
        <f>E75+E76</f>
        <v>0</v>
      </c>
      <c r="F74" s="24">
        <f>F75+F76</f>
        <v>0</v>
      </c>
    </row>
    <row r="75" spans="1:6" s="2" customFormat="1" ht="27.75" customHeight="1">
      <c r="A75" s="39" t="s">
        <v>15</v>
      </c>
      <c r="B75" s="11">
        <f t="shared" si="0"/>
        <v>0</v>
      </c>
      <c r="C75" s="14"/>
      <c r="D75" s="11"/>
      <c r="E75" s="11"/>
      <c r="F75" s="12"/>
    </row>
    <row r="76" spans="1:6" s="2" customFormat="1" ht="29.25" customHeight="1">
      <c r="A76" s="39" t="s">
        <v>16</v>
      </c>
      <c r="B76" s="11">
        <f aca="true" t="shared" si="1" ref="B76:B143">C76+D76+E76+F76</f>
        <v>0</v>
      </c>
      <c r="C76" s="14"/>
      <c r="D76" s="11"/>
      <c r="E76" s="11"/>
      <c r="F76" s="12"/>
    </row>
    <row r="77" spans="1:6" s="46" customFormat="1" ht="72" customHeight="1">
      <c r="A77" s="118" t="s">
        <v>33</v>
      </c>
      <c r="B77" s="11">
        <f t="shared" si="1"/>
        <v>1739.877</v>
      </c>
      <c r="C77" s="23">
        <f>C78+C79+C81</f>
        <v>1075.86</v>
      </c>
      <c r="D77" s="23">
        <f>D78+D81</f>
        <v>0</v>
      </c>
      <c r="E77" s="23">
        <f>E78+E81</f>
        <v>245.395</v>
      </c>
      <c r="F77" s="24">
        <f>F78+F81</f>
        <v>418.622</v>
      </c>
    </row>
    <row r="78" spans="1:6" s="46" customFormat="1" ht="27.75" customHeight="1">
      <c r="A78" s="39" t="s">
        <v>17</v>
      </c>
      <c r="B78" s="11">
        <f t="shared" si="1"/>
        <v>540.5029999999999</v>
      </c>
      <c r="C78" s="23">
        <f>1075.86-C79</f>
        <v>174.41599999999994</v>
      </c>
      <c r="D78" s="23">
        <v>0</v>
      </c>
      <c r="E78" s="23">
        <v>245.395</v>
      </c>
      <c r="F78" s="24">
        <v>120.692</v>
      </c>
    </row>
    <row r="79" spans="1:6" s="20" customFormat="1" ht="30.75" customHeight="1">
      <c r="A79" s="50" t="s">
        <v>79</v>
      </c>
      <c r="B79" s="11">
        <f>C79+D79+E79+F79</f>
        <v>901.444</v>
      </c>
      <c r="C79" s="23">
        <v>901.444</v>
      </c>
      <c r="D79" s="11"/>
      <c r="E79" s="11"/>
      <c r="F79" s="12"/>
    </row>
    <row r="80" spans="1:6" s="2" customFormat="1" ht="19.5" customHeight="1">
      <c r="A80" s="50" t="s">
        <v>43</v>
      </c>
      <c r="B80" s="119">
        <f>C80+D80+E80+F80</f>
        <v>1.433</v>
      </c>
      <c r="C80" s="23">
        <v>1.433</v>
      </c>
      <c r="D80" s="116"/>
      <c r="E80" s="116"/>
      <c r="F80" s="60"/>
    </row>
    <row r="81" spans="1:6" s="2" customFormat="1" ht="19.5" customHeight="1">
      <c r="A81" s="39" t="s">
        <v>14</v>
      </c>
      <c r="B81" s="11">
        <f t="shared" si="1"/>
        <v>297.93</v>
      </c>
      <c r="C81" s="23">
        <f>C82+C83</f>
        <v>0</v>
      </c>
      <c r="D81" s="23">
        <f>D82+D83</f>
        <v>0</v>
      </c>
      <c r="E81" s="23">
        <f>E82+E83</f>
        <v>0</v>
      </c>
      <c r="F81" s="24">
        <f>F82+F83</f>
        <v>297.93</v>
      </c>
    </row>
    <row r="82" spans="1:38" s="2" customFormat="1" ht="23.25" customHeight="1">
      <c r="A82" s="39" t="s">
        <v>15</v>
      </c>
      <c r="B82" s="11">
        <f t="shared" si="1"/>
        <v>260.473</v>
      </c>
      <c r="C82" s="14"/>
      <c r="D82" s="11"/>
      <c r="E82" s="11"/>
      <c r="F82" s="12">
        <v>260.473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38" s="2" customFormat="1" ht="23.25" customHeight="1">
      <c r="A83" s="39" t="s">
        <v>16</v>
      </c>
      <c r="B83" s="11">
        <f t="shared" si="1"/>
        <v>37.457</v>
      </c>
      <c r="C83" s="14"/>
      <c r="D83" s="11"/>
      <c r="E83" s="11"/>
      <c r="F83" s="12">
        <v>37.457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1:38" s="2" customFormat="1" ht="39.75" customHeight="1">
      <c r="A84" s="118" t="s">
        <v>29</v>
      </c>
      <c r="B84" s="11">
        <f t="shared" si="1"/>
        <v>2074.214</v>
      </c>
      <c r="C84" s="11">
        <f>C85+C86</f>
        <v>2062.813</v>
      </c>
      <c r="D84" s="11"/>
      <c r="E84" s="11">
        <f>E85+E86</f>
        <v>0</v>
      </c>
      <c r="F84" s="12">
        <f>F85+F86</f>
        <v>11.401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s="2" customFormat="1" ht="23.25" customHeight="1">
      <c r="A85" s="39" t="s">
        <v>17</v>
      </c>
      <c r="B85" s="11">
        <f t="shared" si="1"/>
        <v>675.166</v>
      </c>
      <c r="C85" s="66">
        <f>2062.813-C86</f>
        <v>663.7650000000001</v>
      </c>
      <c r="D85" s="66"/>
      <c r="E85" s="66"/>
      <c r="F85" s="60">
        <v>11.401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spans="1:38" s="2" customFormat="1" ht="23.25" customHeight="1">
      <c r="A86" s="50" t="s">
        <v>56</v>
      </c>
      <c r="B86" s="11">
        <f t="shared" si="1"/>
        <v>1399.048</v>
      </c>
      <c r="C86" s="23">
        <v>1399.048</v>
      </c>
      <c r="D86" s="11"/>
      <c r="E86" s="11">
        <f>E88+E87</f>
        <v>0</v>
      </c>
      <c r="F86" s="12">
        <f>F88+F87</f>
        <v>0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</row>
    <row r="87" spans="1:38" s="2" customFormat="1" ht="23.25" customHeight="1">
      <c r="A87" s="50" t="s">
        <v>43</v>
      </c>
      <c r="B87" s="11">
        <f t="shared" si="1"/>
        <v>2.197</v>
      </c>
      <c r="C87" s="23">
        <v>2.197</v>
      </c>
      <c r="D87" s="11"/>
      <c r="E87" s="13"/>
      <c r="F87" s="19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</row>
    <row r="88" spans="1:38" s="2" customFormat="1" ht="23.25" customHeight="1">
      <c r="A88" s="39" t="s">
        <v>14</v>
      </c>
      <c r="B88" s="11">
        <f t="shared" si="1"/>
        <v>0</v>
      </c>
      <c r="C88" s="23">
        <f>C89+C90</f>
        <v>0</v>
      </c>
      <c r="D88" s="11"/>
      <c r="E88" s="23">
        <f>E89+E90</f>
        <v>0</v>
      </c>
      <c r="F88" s="24">
        <f>F89+F90</f>
        <v>0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</row>
    <row r="89" spans="1:38" s="2" customFormat="1" ht="23.25" customHeight="1">
      <c r="A89" s="39" t="s">
        <v>15</v>
      </c>
      <c r="B89" s="11">
        <f t="shared" si="1"/>
        <v>0</v>
      </c>
      <c r="C89" s="14"/>
      <c r="D89" s="11"/>
      <c r="E89" s="11"/>
      <c r="F89" s="12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</row>
    <row r="90" spans="1:38" s="2" customFormat="1" ht="23.25" customHeight="1">
      <c r="A90" s="39" t="s">
        <v>16</v>
      </c>
      <c r="B90" s="11">
        <f t="shared" si="1"/>
        <v>0</v>
      </c>
      <c r="C90" s="14"/>
      <c r="D90" s="11"/>
      <c r="E90" s="11"/>
      <c r="F90" s="12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</row>
    <row r="91" spans="1:38" s="2" customFormat="1" ht="23.25" customHeight="1">
      <c r="A91" s="118" t="s">
        <v>32</v>
      </c>
      <c r="B91" s="11">
        <f t="shared" si="1"/>
        <v>14.642</v>
      </c>
      <c r="C91" s="11">
        <f>C92+C93</f>
        <v>0</v>
      </c>
      <c r="D91" s="11"/>
      <c r="E91" s="11">
        <f>E92+E93</f>
        <v>14.642</v>
      </c>
      <c r="F91" s="12">
        <f>F92+F93</f>
        <v>0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</row>
    <row r="92" spans="1:38" s="2" customFormat="1" ht="33" customHeight="1">
      <c r="A92" s="39" t="s">
        <v>17</v>
      </c>
      <c r="B92" s="11">
        <f t="shared" si="1"/>
        <v>14.642</v>
      </c>
      <c r="C92" s="66"/>
      <c r="D92" s="66"/>
      <c r="E92" s="66">
        <v>14.642</v>
      </c>
      <c r="F92" s="60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</row>
    <row r="93" spans="1:38" s="2" customFormat="1" ht="23.25" customHeight="1">
      <c r="A93" s="39" t="s">
        <v>14</v>
      </c>
      <c r="B93" s="11">
        <f t="shared" si="1"/>
        <v>0</v>
      </c>
      <c r="C93" s="14"/>
      <c r="D93" s="11"/>
      <c r="E93" s="11">
        <f>E95+E94</f>
        <v>0</v>
      </c>
      <c r="F93" s="12">
        <f>F95+F94</f>
        <v>0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</row>
    <row r="94" spans="1:38" s="2" customFormat="1" ht="44.25" customHeight="1">
      <c r="A94" s="39" t="s">
        <v>15</v>
      </c>
      <c r="B94" s="11">
        <f t="shared" si="1"/>
        <v>0</v>
      </c>
      <c r="C94" s="14"/>
      <c r="D94" s="11"/>
      <c r="E94" s="13"/>
      <c r="F94" s="19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</row>
    <row r="95" spans="1:38" s="2" customFormat="1" ht="23.25" customHeight="1">
      <c r="A95" s="39" t="s">
        <v>16</v>
      </c>
      <c r="B95" s="11">
        <f t="shared" si="1"/>
        <v>0</v>
      </c>
      <c r="C95" s="14"/>
      <c r="D95" s="11"/>
      <c r="E95" s="13"/>
      <c r="F95" s="19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</row>
    <row r="96" spans="1:38" s="2" customFormat="1" ht="23.25" customHeight="1">
      <c r="A96" s="118" t="s">
        <v>28</v>
      </c>
      <c r="B96" s="11">
        <f t="shared" si="1"/>
        <v>108.58500000000001</v>
      </c>
      <c r="C96" s="14"/>
      <c r="D96" s="11"/>
      <c r="E96" s="11">
        <f>E97+E98</f>
        <v>0</v>
      </c>
      <c r="F96" s="12">
        <f>F97+F98</f>
        <v>108.58500000000001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</row>
    <row r="97" spans="1:38" s="2" customFormat="1" ht="32.25" customHeight="1">
      <c r="A97" s="39" t="s">
        <v>17</v>
      </c>
      <c r="B97" s="11">
        <f t="shared" si="1"/>
        <v>0.903</v>
      </c>
      <c r="C97" s="14"/>
      <c r="D97" s="11"/>
      <c r="E97" s="11"/>
      <c r="F97" s="171">
        <v>0.903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</row>
    <row r="98" spans="1:38" s="2" customFormat="1" ht="23.25" customHeight="1">
      <c r="A98" s="39" t="s">
        <v>14</v>
      </c>
      <c r="B98" s="11">
        <f t="shared" si="1"/>
        <v>107.682</v>
      </c>
      <c r="C98" s="14"/>
      <c r="D98" s="11"/>
      <c r="E98" s="11">
        <f>E100+E99</f>
        <v>0</v>
      </c>
      <c r="F98" s="12">
        <f>F100+F99</f>
        <v>107.682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</row>
    <row r="99" spans="1:38" s="2" customFormat="1" ht="42" customHeight="1">
      <c r="A99" s="39" t="s">
        <v>15</v>
      </c>
      <c r="B99" s="11">
        <f t="shared" si="1"/>
        <v>107.682</v>
      </c>
      <c r="C99" s="14"/>
      <c r="D99" s="11"/>
      <c r="E99" s="13"/>
      <c r="F99" s="19">
        <v>107.682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</row>
    <row r="100" spans="1:38" s="2" customFormat="1" ht="23.25" customHeight="1">
      <c r="A100" s="39" t="s">
        <v>16</v>
      </c>
      <c r="B100" s="11">
        <f t="shared" si="1"/>
        <v>0</v>
      </c>
      <c r="C100" s="14"/>
      <c r="D100" s="11"/>
      <c r="E100" s="13"/>
      <c r="F100" s="19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</row>
    <row r="101" spans="1:38" s="2" customFormat="1" ht="23.25" customHeight="1">
      <c r="A101" s="118" t="s">
        <v>34</v>
      </c>
      <c r="B101" s="11">
        <f t="shared" si="1"/>
        <v>233.52100000000002</v>
      </c>
      <c r="C101" s="14"/>
      <c r="D101" s="11"/>
      <c r="E101" s="11">
        <f>E102+E103</f>
        <v>12.259</v>
      </c>
      <c r="F101" s="12">
        <f>F102+F103</f>
        <v>221.262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</row>
    <row r="102" spans="1:28" s="2" customFormat="1" ht="23.25" customHeight="1">
      <c r="A102" s="39" t="s">
        <v>17</v>
      </c>
      <c r="B102" s="11">
        <f t="shared" si="1"/>
        <v>70.013</v>
      </c>
      <c r="C102" s="14"/>
      <c r="D102" s="11"/>
      <c r="E102" s="189">
        <v>12.259</v>
      </c>
      <c r="F102" s="171">
        <v>57.754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s="2" customFormat="1" ht="23.25" customHeight="1">
      <c r="A103" s="39" t="s">
        <v>14</v>
      </c>
      <c r="B103" s="11">
        <f t="shared" si="1"/>
        <v>163.508</v>
      </c>
      <c r="C103" s="14"/>
      <c r="D103" s="11"/>
      <c r="E103" s="11">
        <v>0</v>
      </c>
      <c r="F103" s="12">
        <f>F105+F104</f>
        <v>163.508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 s="2" customFormat="1" ht="23.25" customHeight="1">
      <c r="A104" s="39" t="s">
        <v>15</v>
      </c>
      <c r="B104" s="11">
        <f t="shared" si="1"/>
        <v>0</v>
      </c>
      <c r="C104" s="14"/>
      <c r="D104" s="11"/>
      <c r="E104" s="11"/>
      <c r="F104" s="12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 s="2" customFormat="1" ht="23.25" customHeight="1">
      <c r="A105" s="39" t="s">
        <v>16</v>
      </c>
      <c r="B105" s="11">
        <f t="shared" si="1"/>
        <v>163.508</v>
      </c>
      <c r="C105" s="14"/>
      <c r="D105" s="11"/>
      <c r="E105" s="11"/>
      <c r="F105" s="12">
        <v>163.508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 s="2" customFormat="1" ht="23.25" customHeight="1">
      <c r="A106" s="118" t="s">
        <v>26</v>
      </c>
      <c r="B106" s="11">
        <f t="shared" si="1"/>
        <v>132.369</v>
      </c>
      <c r="C106" s="11">
        <f>C107+C108</f>
        <v>0</v>
      </c>
      <c r="D106" s="11"/>
      <c r="E106" s="11">
        <f>E107+E108</f>
        <v>132.369</v>
      </c>
      <c r="F106" s="12">
        <f>F107+F108</f>
        <v>0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 s="2" customFormat="1" ht="44.25" customHeight="1">
      <c r="A107" s="39" t="s">
        <v>17</v>
      </c>
      <c r="B107" s="11">
        <f t="shared" si="1"/>
        <v>132.369</v>
      </c>
      <c r="C107" s="66"/>
      <c r="D107" s="66"/>
      <c r="E107" s="66">
        <v>132.369</v>
      </c>
      <c r="F107" s="60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 s="2" customFormat="1" ht="23.25" customHeight="1">
      <c r="A108" s="39" t="s">
        <v>14</v>
      </c>
      <c r="B108" s="11">
        <f t="shared" si="1"/>
        <v>0</v>
      </c>
      <c r="C108" s="14"/>
      <c r="D108" s="11"/>
      <c r="E108" s="11">
        <f>E110+E109</f>
        <v>0</v>
      </c>
      <c r="F108" s="12">
        <f>F110+F109</f>
        <v>0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 s="2" customFormat="1" ht="23.25" customHeight="1">
      <c r="A109" s="39" t="s">
        <v>15</v>
      </c>
      <c r="B109" s="11">
        <f t="shared" si="1"/>
        <v>0</v>
      </c>
      <c r="C109" s="14"/>
      <c r="D109" s="11"/>
      <c r="E109" s="13"/>
      <c r="F109" s="19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 s="2" customFormat="1" ht="23.25" customHeight="1">
      <c r="A110" s="39" t="s">
        <v>16</v>
      </c>
      <c r="B110" s="11">
        <f t="shared" si="1"/>
        <v>0</v>
      </c>
      <c r="C110" s="14"/>
      <c r="D110" s="11"/>
      <c r="E110" s="13"/>
      <c r="F110" s="19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 s="2" customFormat="1" ht="23.25" customHeight="1">
      <c r="A111" s="118" t="s">
        <v>27</v>
      </c>
      <c r="B111" s="11">
        <f t="shared" si="1"/>
        <v>426.685</v>
      </c>
      <c r="C111" s="14"/>
      <c r="D111" s="11"/>
      <c r="E111" s="11">
        <f>E112+E113</f>
        <v>426.685</v>
      </c>
      <c r="F111" s="12">
        <f>F112+F113</f>
        <v>0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 s="2" customFormat="1" ht="32.25" customHeight="1">
      <c r="A112" s="39" t="s">
        <v>17</v>
      </c>
      <c r="B112" s="11">
        <f t="shared" si="1"/>
        <v>426.685</v>
      </c>
      <c r="C112" s="14"/>
      <c r="D112" s="11"/>
      <c r="E112" s="11">
        <v>426.685</v>
      </c>
      <c r="F112" s="171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s="2" customFormat="1" ht="23.25" customHeight="1">
      <c r="A113" s="39" t="s">
        <v>14</v>
      </c>
      <c r="B113" s="11">
        <f t="shared" si="1"/>
        <v>0</v>
      </c>
      <c r="C113" s="14"/>
      <c r="D113" s="11"/>
      <c r="E113" s="11">
        <f>E115+E114</f>
        <v>0</v>
      </c>
      <c r="F113" s="12">
        <f>F115+F114</f>
        <v>0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s="2" customFormat="1" ht="23.25" customHeight="1">
      <c r="A114" s="39" t="s">
        <v>15</v>
      </c>
      <c r="B114" s="11">
        <f t="shared" si="1"/>
        <v>0</v>
      </c>
      <c r="C114" s="14"/>
      <c r="D114" s="11"/>
      <c r="E114" s="13"/>
      <c r="F114" s="19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s="2" customFormat="1" ht="23.25" customHeight="1">
      <c r="A115" s="39" t="s">
        <v>16</v>
      </c>
      <c r="B115" s="11">
        <f t="shared" si="1"/>
        <v>0</v>
      </c>
      <c r="C115" s="14"/>
      <c r="D115" s="11"/>
      <c r="E115" s="13"/>
      <c r="F115" s="19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s="2" customFormat="1" ht="23.25" customHeight="1">
      <c r="A116" s="118" t="s">
        <v>45</v>
      </c>
      <c r="B116" s="11">
        <f t="shared" si="1"/>
        <v>0</v>
      </c>
      <c r="C116" s="14"/>
      <c r="D116" s="11"/>
      <c r="E116" s="11">
        <f>E117+E118</f>
        <v>0</v>
      </c>
      <c r="F116" s="12">
        <f>F117+F118</f>
        <v>0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6" s="2" customFormat="1" ht="24.75" customHeight="1">
      <c r="A117" s="39" t="s">
        <v>17</v>
      </c>
      <c r="B117" s="11">
        <f t="shared" si="1"/>
        <v>0</v>
      </c>
      <c r="C117" s="14"/>
      <c r="D117" s="11"/>
      <c r="E117" s="11"/>
      <c r="F117" s="171"/>
    </row>
    <row r="118" spans="1:6" s="2" customFormat="1" ht="24.75" customHeight="1">
      <c r="A118" s="39" t="s">
        <v>14</v>
      </c>
      <c r="B118" s="11">
        <f t="shared" si="1"/>
        <v>0</v>
      </c>
      <c r="C118" s="14"/>
      <c r="D118" s="11"/>
      <c r="E118" s="11">
        <f>E120+E119</f>
        <v>0</v>
      </c>
      <c r="F118" s="12">
        <f>F120+F119</f>
        <v>0</v>
      </c>
    </row>
    <row r="119" spans="1:6" s="20" customFormat="1" ht="24.75" customHeight="1">
      <c r="A119" s="39" t="s">
        <v>15</v>
      </c>
      <c r="B119" s="11">
        <f t="shared" si="1"/>
        <v>0</v>
      </c>
      <c r="C119" s="14"/>
      <c r="D119" s="11"/>
      <c r="E119" s="11"/>
      <c r="F119" s="12"/>
    </row>
    <row r="120" spans="1:6" s="2" customFormat="1" ht="24.75" customHeight="1">
      <c r="A120" s="39" t="s">
        <v>16</v>
      </c>
      <c r="B120" s="11">
        <f t="shared" si="1"/>
        <v>0</v>
      </c>
      <c r="C120" s="14"/>
      <c r="D120" s="11"/>
      <c r="E120" s="11"/>
      <c r="F120" s="12"/>
    </row>
    <row r="121" spans="1:6" s="2" customFormat="1" ht="24.75" customHeight="1">
      <c r="A121" s="118" t="s">
        <v>58</v>
      </c>
      <c r="B121" s="11">
        <f t="shared" si="1"/>
        <v>204.433</v>
      </c>
      <c r="C121" s="23"/>
      <c r="D121" s="11"/>
      <c r="E121" s="23">
        <f>E122+E123</f>
        <v>204.433</v>
      </c>
      <c r="F121" s="24">
        <f>F122+F123</f>
        <v>0</v>
      </c>
    </row>
    <row r="122" spans="1:6" s="2" customFormat="1" ht="24.75" customHeight="1">
      <c r="A122" s="39" t="s">
        <v>17</v>
      </c>
      <c r="B122" s="11">
        <f t="shared" si="1"/>
        <v>124.473</v>
      </c>
      <c r="C122" s="11"/>
      <c r="D122" s="11"/>
      <c r="E122" s="23">
        <v>124.473</v>
      </c>
      <c r="F122" s="24"/>
    </row>
    <row r="123" spans="1:6" s="2" customFormat="1" ht="24.75" customHeight="1">
      <c r="A123" s="39" t="s">
        <v>14</v>
      </c>
      <c r="B123" s="11">
        <f t="shared" si="1"/>
        <v>79.96</v>
      </c>
      <c r="C123" s="11"/>
      <c r="D123" s="11"/>
      <c r="E123" s="11">
        <f>E125+E124</f>
        <v>79.96</v>
      </c>
      <c r="F123" s="24">
        <f>F124+F125</f>
        <v>0</v>
      </c>
    </row>
    <row r="124" spans="1:6" s="20" customFormat="1" ht="24.75" customHeight="1">
      <c r="A124" s="39" t="s">
        <v>15</v>
      </c>
      <c r="B124" s="11">
        <f t="shared" si="1"/>
        <v>79.96</v>
      </c>
      <c r="C124" s="11"/>
      <c r="D124" s="11"/>
      <c r="E124" s="14">
        <v>79.96</v>
      </c>
      <c r="F124" s="15"/>
    </row>
    <row r="125" spans="1:6" s="2" customFormat="1" ht="24.75" customHeight="1">
      <c r="A125" s="39" t="s">
        <v>16</v>
      </c>
      <c r="B125" s="11">
        <f t="shared" si="1"/>
        <v>0</v>
      </c>
      <c r="C125" s="11"/>
      <c r="D125" s="11"/>
      <c r="E125" s="14"/>
      <c r="F125" s="15"/>
    </row>
    <row r="126" spans="1:6" s="2" customFormat="1" ht="24.75" customHeight="1">
      <c r="A126" s="118" t="s">
        <v>7</v>
      </c>
      <c r="B126" s="11">
        <f t="shared" si="1"/>
        <v>1337.457</v>
      </c>
      <c r="C126" s="23"/>
      <c r="D126" s="11"/>
      <c r="E126" s="23">
        <f>E127+E128</f>
        <v>589.282</v>
      </c>
      <c r="F126" s="24">
        <f>F127+F128</f>
        <v>748.1750000000001</v>
      </c>
    </row>
    <row r="127" spans="1:6" s="32" customFormat="1" ht="23.25" customHeight="1">
      <c r="A127" s="39" t="s">
        <v>17</v>
      </c>
      <c r="B127" s="11">
        <f t="shared" si="1"/>
        <v>606.1510000000001</v>
      </c>
      <c r="C127" s="11"/>
      <c r="D127" s="11"/>
      <c r="E127" s="11">
        <v>459.571</v>
      </c>
      <c r="F127" s="12">
        <v>146.58</v>
      </c>
    </row>
    <row r="128" spans="1:6" s="2" customFormat="1" ht="26.25" customHeight="1">
      <c r="A128" s="39" t="s">
        <v>14</v>
      </c>
      <c r="B128" s="11">
        <f t="shared" si="1"/>
        <v>731.306</v>
      </c>
      <c r="C128" s="11"/>
      <c r="D128" s="11"/>
      <c r="E128" s="23">
        <f>E129+E130+E131</f>
        <v>129.711</v>
      </c>
      <c r="F128" s="24">
        <f>F129+F130+F131</f>
        <v>601.595</v>
      </c>
    </row>
    <row r="129" spans="1:6" s="20" customFormat="1" ht="26.25" customHeight="1">
      <c r="A129" s="39" t="s">
        <v>15</v>
      </c>
      <c r="B129" s="11">
        <f t="shared" si="1"/>
        <v>556.724</v>
      </c>
      <c r="C129" s="11"/>
      <c r="D129" s="11"/>
      <c r="E129" s="14">
        <v>119.251</v>
      </c>
      <c r="F129" s="15">
        <v>437.473</v>
      </c>
    </row>
    <row r="130" spans="1:6" s="2" customFormat="1" ht="26.25" customHeight="1">
      <c r="A130" s="47" t="s">
        <v>57</v>
      </c>
      <c r="B130" s="11">
        <f t="shared" si="1"/>
        <v>78.52000000000001</v>
      </c>
      <c r="C130" s="11"/>
      <c r="D130" s="11"/>
      <c r="E130" s="14">
        <v>7.68</v>
      </c>
      <c r="F130" s="15">
        <v>70.84</v>
      </c>
    </row>
    <row r="131" spans="1:6" s="2" customFormat="1" ht="26.25" customHeight="1">
      <c r="A131" s="39" t="s">
        <v>16</v>
      </c>
      <c r="B131" s="11">
        <f t="shared" si="1"/>
        <v>96.062</v>
      </c>
      <c r="C131" s="11"/>
      <c r="D131" s="11"/>
      <c r="E131" s="14">
        <v>2.78</v>
      </c>
      <c r="F131" s="15">
        <v>93.282</v>
      </c>
    </row>
    <row r="132" spans="1:6" s="21" customFormat="1" ht="28.5" customHeight="1">
      <c r="A132" s="118" t="s">
        <v>5</v>
      </c>
      <c r="B132" s="11">
        <f t="shared" si="1"/>
        <v>2863.157</v>
      </c>
      <c r="C132" s="23">
        <f>C133+C134+C136</f>
        <v>333.774</v>
      </c>
      <c r="D132" s="11"/>
      <c r="E132" s="23">
        <f>E133+E134+E136</f>
        <v>1552.83</v>
      </c>
      <c r="F132" s="24">
        <f>F133+F134+F136</f>
        <v>976.5530000000001</v>
      </c>
    </row>
    <row r="133" spans="1:6" s="21" customFormat="1" ht="24.75" customHeight="1">
      <c r="A133" s="39" t="s">
        <v>17</v>
      </c>
      <c r="B133" s="11">
        <f t="shared" si="1"/>
        <v>1412.913</v>
      </c>
      <c r="C133" s="23"/>
      <c r="D133" s="23"/>
      <c r="E133" s="11">
        <v>1194.76</v>
      </c>
      <c r="F133" s="12">
        <v>218.153</v>
      </c>
    </row>
    <row r="134" spans="1:6" s="21" customFormat="1" ht="40.5" customHeight="1">
      <c r="A134" s="50" t="s">
        <v>80</v>
      </c>
      <c r="B134" s="11">
        <f t="shared" si="1"/>
        <v>333.774</v>
      </c>
      <c r="C134" s="130">
        <v>333.774</v>
      </c>
      <c r="D134" s="11"/>
      <c r="E134" s="11"/>
      <c r="F134" s="12"/>
    </row>
    <row r="135" spans="1:6" s="21" customFormat="1" ht="19.5" customHeight="1">
      <c r="A135" s="50" t="s">
        <v>43</v>
      </c>
      <c r="B135" s="119">
        <f t="shared" si="1"/>
        <v>0.497</v>
      </c>
      <c r="C135" s="130">
        <v>0.497</v>
      </c>
      <c r="D135" s="116"/>
      <c r="E135" s="116"/>
      <c r="F135" s="60"/>
    </row>
    <row r="136" spans="1:6" s="55" customFormat="1" ht="40.5" customHeight="1">
      <c r="A136" s="39" t="s">
        <v>14</v>
      </c>
      <c r="B136" s="11">
        <f t="shared" si="1"/>
        <v>1116.4700000000003</v>
      </c>
      <c r="C136" s="11"/>
      <c r="D136" s="11"/>
      <c r="E136" s="23">
        <f>E137+E138+E139</f>
        <v>358.07000000000005</v>
      </c>
      <c r="F136" s="24">
        <f>F137+F138+F139</f>
        <v>758.4000000000001</v>
      </c>
    </row>
    <row r="137" spans="1:6" s="55" customFormat="1" ht="25.5" customHeight="1">
      <c r="A137" s="39" t="s">
        <v>15</v>
      </c>
      <c r="B137" s="11">
        <f t="shared" si="1"/>
        <v>889.211</v>
      </c>
      <c r="C137" s="23"/>
      <c r="D137" s="23"/>
      <c r="E137" s="14">
        <v>234.429</v>
      </c>
      <c r="F137" s="15">
        <v>654.782</v>
      </c>
    </row>
    <row r="138" spans="1:6" s="55" customFormat="1" ht="25.5" customHeight="1">
      <c r="A138" s="47" t="s">
        <v>57</v>
      </c>
      <c r="B138" s="11">
        <f t="shared" si="1"/>
        <v>217.933</v>
      </c>
      <c r="C138" s="14"/>
      <c r="D138" s="14"/>
      <c r="E138" s="14">
        <v>114.315</v>
      </c>
      <c r="F138" s="15">
        <v>103.618</v>
      </c>
    </row>
    <row r="139" spans="1:6" ht="25.5" customHeight="1">
      <c r="A139" s="39" t="s">
        <v>16</v>
      </c>
      <c r="B139" s="11">
        <f t="shared" si="1"/>
        <v>9.326</v>
      </c>
      <c r="C139" s="14"/>
      <c r="D139" s="14"/>
      <c r="E139" s="14">
        <v>9.326</v>
      </c>
      <c r="F139" s="15">
        <v>0</v>
      </c>
    </row>
    <row r="140" spans="1:6" s="16" customFormat="1" ht="25.5" customHeight="1">
      <c r="A140" s="118" t="s">
        <v>31</v>
      </c>
      <c r="B140" s="11">
        <f t="shared" si="1"/>
        <v>5290.58</v>
      </c>
      <c r="C140" s="23"/>
      <c r="D140" s="11"/>
      <c r="E140" s="23">
        <f>E141+E142</f>
        <v>1174.996</v>
      </c>
      <c r="F140" s="24">
        <f>F141+F142</f>
        <v>4115.584</v>
      </c>
    </row>
    <row r="141" spans="1:6" ht="18.75">
      <c r="A141" s="39" t="s">
        <v>17</v>
      </c>
      <c r="B141" s="11">
        <f t="shared" si="1"/>
        <v>2327.016</v>
      </c>
      <c r="C141" s="11"/>
      <c r="D141" s="11"/>
      <c r="E141" s="23">
        <v>1136.093</v>
      </c>
      <c r="F141" s="24">
        <v>1190.923</v>
      </c>
    </row>
    <row r="142" spans="1:6" s="31" customFormat="1" ht="22.5" customHeight="1">
      <c r="A142" s="39" t="s">
        <v>14</v>
      </c>
      <c r="B142" s="11">
        <f t="shared" si="1"/>
        <v>2963.564</v>
      </c>
      <c r="C142" s="11"/>
      <c r="D142" s="11"/>
      <c r="E142" s="23">
        <f>E143+E144</f>
        <v>38.903000000000006</v>
      </c>
      <c r="F142" s="24">
        <f>F143+F144</f>
        <v>2924.661</v>
      </c>
    </row>
    <row r="143" spans="1:6" s="22" customFormat="1" ht="18.75">
      <c r="A143" s="39" t="s">
        <v>15</v>
      </c>
      <c r="B143" s="11">
        <f t="shared" si="1"/>
        <v>285.932</v>
      </c>
      <c r="C143" s="13"/>
      <c r="D143" s="11"/>
      <c r="E143" s="14">
        <v>17.547</v>
      </c>
      <c r="F143" s="15">
        <v>268.385</v>
      </c>
    </row>
    <row r="144" spans="1:6" s="3" customFormat="1" ht="27.75" customHeight="1" thickBot="1">
      <c r="A144" s="38" t="s">
        <v>16</v>
      </c>
      <c r="B144" s="54">
        <f>C144+D144+E144+F144</f>
        <v>2677.632</v>
      </c>
      <c r="C144" s="59"/>
      <c r="D144" s="54"/>
      <c r="E144" s="14">
        <v>21.356</v>
      </c>
      <c r="F144" s="15">
        <v>2656.276</v>
      </c>
    </row>
    <row r="145" spans="1:6" s="80" customFormat="1" ht="33" customHeight="1" thickBot="1">
      <c r="A145" s="132" t="s">
        <v>17</v>
      </c>
      <c r="B145" s="133">
        <f aca="true" t="shared" si="2" ref="B145:B159">C145+D145+E145+F145</f>
        <v>76635.009</v>
      </c>
      <c r="C145" s="134">
        <f>C146+C147+C151</f>
        <v>38717.784</v>
      </c>
      <c r="D145" s="134">
        <f>D146+D147+D151</f>
        <v>1048.44</v>
      </c>
      <c r="E145" s="134">
        <f>E146+E147+E151</f>
        <v>25354.761000000002</v>
      </c>
      <c r="F145" s="135">
        <f>F146+F147+F151</f>
        <v>11514.024</v>
      </c>
    </row>
    <row r="146" spans="1:6" s="81" customFormat="1" ht="24.75" customHeight="1">
      <c r="A146" s="52" t="s">
        <v>59</v>
      </c>
      <c r="B146" s="68">
        <f t="shared" si="2"/>
        <v>58372.837</v>
      </c>
      <c r="C146" s="172">
        <f>C10+C24+C29+C34+C39+C47+C52+C57+C62+C67+C78+C85+C92+C97+C102+C107+C112+C117+C122+C127+C133+C141</f>
        <v>24782.847999999998</v>
      </c>
      <c r="D146" s="172">
        <f>D10+D24+D29+D34+D39+D47+D52+D57+D62+D67+D78+D85+D92+D97+D102+D107+D112+D117+D122+D127+D133+D141</f>
        <v>584.586</v>
      </c>
      <c r="E146" s="172">
        <f>E10+E24+E29+E34+E39+E47+E52+E57+E62+E67+E78+E85+E92+E97+E102+E107+E112+E117+E122+E127+E133+E141</f>
        <v>21532.027000000002</v>
      </c>
      <c r="F146" s="173">
        <f>F10+F24+F29+F34+F39+F47+F52+F57+F62+F67+F78+F85+F92+F97+F102+F107+F112+F117+F122+F127+F133+F141</f>
        <v>11473.376</v>
      </c>
    </row>
    <row r="147" spans="1:6" s="22" customFormat="1" ht="21.75" customHeight="1">
      <c r="A147" s="52" t="s">
        <v>61</v>
      </c>
      <c r="B147" s="9">
        <f t="shared" si="2"/>
        <v>16880.065</v>
      </c>
      <c r="C147" s="23">
        <f>C11+C40+C68+C86+C79+C134</f>
        <v>12552.829</v>
      </c>
      <c r="D147" s="23">
        <f aca="true" t="shared" si="3" ref="D147:F148">D11+D40+D68+D86+D79+D134</f>
        <v>463.854</v>
      </c>
      <c r="E147" s="23">
        <f t="shared" si="3"/>
        <v>3822.734</v>
      </c>
      <c r="F147" s="24">
        <f t="shared" si="3"/>
        <v>40.648</v>
      </c>
    </row>
    <row r="148" spans="1:6" ht="21.75" customHeight="1">
      <c r="A148" s="52" t="s">
        <v>60</v>
      </c>
      <c r="B148" s="9">
        <f t="shared" si="2"/>
        <v>29.160999999999998</v>
      </c>
      <c r="C148" s="23">
        <f>C12+C41+C69+C87+C80+C135</f>
        <v>19.45</v>
      </c>
      <c r="D148" s="23">
        <f t="shared" si="3"/>
        <v>1.261</v>
      </c>
      <c r="E148" s="23">
        <f t="shared" si="3"/>
        <v>8.379</v>
      </c>
      <c r="F148" s="24">
        <f t="shared" si="3"/>
        <v>0.071</v>
      </c>
    </row>
    <row r="149" spans="1:6" ht="28.5" customHeight="1">
      <c r="A149" s="39" t="s">
        <v>70</v>
      </c>
      <c r="B149" s="9">
        <f t="shared" si="2"/>
        <v>2391.06</v>
      </c>
      <c r="C149" s="23">
        <f>C17</f>
        <v>2391.06</v>
      </c>
      <c r="D149" s="23">
        <f>D17</f>
        <v>0</v>
      </c>
      <c r="E149" s="23">
        <f>E17</f>
        <v>0</v>
      </c>
      <c r="F149" s="24">
        <f>F17</f>
        <v>0</v>
      </c>
    </row>
    <row r="150" spans="1:20" ht="27.75" customHeight="1">
      <c r="A150" s="52" t="s">
        <v>71</v>
      </c>
      <c r="B150" s="9">
        <f t="shared" si="2"/>
        <v>10.827</v>
      </c>
      <c r="C150" s="23">
        <f>C19</f>
        <v>10.827</v>
      </c>
      <c r="D150" s="23">
        <f>D19</f>
        <v>0</v>
      </c>
      <c r="E150" s="23">
        <f>E19</f>
        <v>0</v>
      </c>
      <c r="F150" s="24">
        <f>F19</f>
        <v>0</v>
      </c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</row>
    <row r="151" spans="1:20" ht="27.75" customHeight="1">
      <c r="A151" s="136" t="s">
        <v>39</v>
      </c>
      <c r="B151" s="9">
        <f t="shared" si="2"/>
        <v>1382.107</v>
      </c>
      <c r="C151" s="23">
        <f>C8</f>
        <v>1382.107</v>
      </c>
      <c r="D151" s="23"/>
      <c r="E151" s="23"/>
      <c r="F151" s="24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</row>
    <row r="152" spans="1:20" ht="27.75" customHeight="1" thickBot="1">
      <c r="A152" s="136" t="s">
        <v>40</v>
      </c>
      <c r="B152" s="49">
        <f t="shared" si="2"/>
        <v>3.355</v>
      </c>
      <c r="C152" s="176">
        <f>C9</f>
        <v>3.355</v>
      </c>
      <c r="D152" s="176"/>
      <c r="E152" s="176"/>
      <c r="F152" s="177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</row>
    <row r="153" spans="1:20" ht="27.75" customHeight="1" thickBot="1">
      <c r="A153" s="139" t="s">
        <v>18</v>
      </c>
      <c r="B153" s="140">
        <f t="shared" si="2"/>
        <v>26373.048</v>
      </c>
      <c r="C153" s="178">
        <f>C154+C155+C156</f>
        <v>120.22999999999999</v>
      </c>
      <c r="D153" s="178">
        <f>D154+D155+D156</f>
        <v>1.41</v>
      </c>
      <c r="E153" s="178">
        <f>E154+E155+E156</f>
        <v>1780.7179999999998</v>
      </c>
      <c r="F153" s="179">
        <f>F154+F155+F156</f>
        <v>24470.69</v>
      </c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</row>
    <row r="154" spans="1:20" ht="27.75" customHeight="1">
      <c r="A154" s="143" t="s">
        <v>15</v>
      </c>
      <c r="B154" s="144">
        <f t="shared" si="2"/>
        <v>10298.599</v>
      </c>
      <c r="C154" s="180">
        <f>C14+C26+C31+C36+C43+C49+C54+C59+C64+C75+C82+C89+C94+C99+C104+C109+C114+C119+C124+C129+C137+C143</f>
        <v>16.088</v>
      </c>
      <c r="D154" s="180">
        <f>D14+D26+D31+D36+D43+D49+D54+D59+D64+D75+D82+D89+D94+D99+D104+D109+D114+D119+D124+D129+D137+D143</f>
        <v>0</v>
      </c>
      <c r="E154" s="180">
        <f>E14+E26+E31+E36+E43+E49+E54+E59+E64+E75+E82+E89+E94+E99+E104+E109+E114+E119+E124+E129+E137+E143</f>
        <v>824.304</v>
      </c>
      <c r="F154" s="181">
        <f>F14+F26+F31+F36+F43+F49+F54+F59+F64+F75+F82+F89+F94+F99+F104+F109+F114+F119+F124+F129+F137+F143</f>
        <v>9458.207</v>
      </c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</row>
    <row r="155" spans="1:20" ht="27.75" customHeight="1">
      <c r="A155" s="47" t="s">
        <v>57</v>
      </c>
      <c r="B155" s="9">
        <f t="shared" si="2"/>
        <v>376.226</v>
      </c>
      <c r="C155" s="23">
        <f>C15+C44+C130+C138</f>
        <v>0</v>
      </c>
      <c r="D155" s="23">
        <f>D15+D44+D130+D138</f>
        <v>0</v>
      </c>
      <c r="E155" s="23">
        <f>E15+E44+E130+E138</f>
        <v>121.995</v>
      </c>
      <c r="F155" s="24">
        <f>F15+F44+F130+F138</f>
        <v>254.231</v>
      </c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</row>
    <row r="156" spans="1:20" ht="21" customHeight="1" thickBot="1">
      <c r="A156" s="132" t="s">
        <v>16</v>
      </c>
      <c r="B156" s="49">
        <f t="shared" si="2"/>
        <v>15698.222999999998</v>
      </c>
      <c r="C156" s="176">
        <f>C16+C27+C32+C37++C45+C50+C55+C60+C65+C76+C83+C90+C95+C100+C105+C110+C115+C120+C125+C131+C139+C144</f>
        <v>104.142</v>
      </c>
      <c r="D156" s="176">
        <f>D16+D27+D32+D37++D45+D50+D55+D60+D65+D76+D83+D90+D95+D100+D105+D110+D115+D120+D125+D131+D139+D144</f>
        <v>1.41</v>
      </c>
      <c r="E156" s="176">
        <f>E16+E27+E32+E37++E45+E50+E55+E60+E65+E76+E83+E90+E95+E100+E105+E110+E115+E120+E125+E131+E139+E144</f>
        <v>834.419</v>
      </c>
      <c r="F156" s="177">
        <f>F16+F27+F32+F37++F45+F50+F55+F60+F65+F76+F83+F90+F95+F100+F105+F110+F115+F120+F125+F131+F139+F144</f>
        <v>14758.251999999999</v>
      </c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</row>
    <row r="157" spans="1:6" ht="19.5" thickBot="1">
      <c r="A157" s="145" t="s">
        <v>46</v>
      </c>
      <c r="B157" s="85">
        <f t="shared" si="2"/>
        <v>41.413</v>
      </c>
      <c r="C157" s="182">
        <f>C158+C159</f>
        <v>31.701999999999998</v>
      </c>
      <c r="D157" s="182">
        <f>D158+D159</f>
        <v>1.261</v>
      </c>
      <c r="E157" s="182">
        <f>E158+E159</f>
        <v>8.379</v>
      </c>
      <c r="F157" s="183">
        <f>F158+F159</f>
        <v>0.071</v>
      </c>
    </row>
    <row r="158" spans="1:6" ht="18.75">
      <c r="A158" s="148" t="s">
        <v>47</v>
      </c>
      <c r="B158" s="68">
        <f t="shared" si="2"/>
        <v>38.05799999999999</v>
      </c>
      <c r="C158" s="172">
        <f>C12+C19+C41+C69+C87</f>
        <v>28.346999999999998</v>
      </c>
      <c r="D158" s="172">
        <f>D12+D41+D69+D87</f>
        <v>1.261</v>
      </c>
      <c r="E158" s="172">
        <f>E12+E41+E69+E87</f>
        <v>8.379</v>
      </c>
      <c r="F158" s="173">
        <f>F12+F41+F69+F87</f>
        <v>0.071</v>
      </c>
    </row>
    <row r="159" spans="1:6" ht="19.5" thickBot="1">
      <c r="A159" s="48" t="s">
        <v>55</v>
      </c>
      <c r="B159" s="49">
        <f t="shared" si="2"/>
        <v>3.355</v>
      </c>
      <c r="C159" s="176">
        <f>C9</f>
        <v>3.355</v>
      </c>
      <c r="D159" s="176">
        <f>D9</f>
        <v>0</v>
      </c>
      <c r="E159" s="176">
        <f>E9</f>
        <v>0</v>
      </c>
      <c r="F159" s="177">
        <f>F9</f>
        <v>0</v>
      </c>
    </row>
    <row r="160" ht="13.5" thickBot="1"/>
    <row r="161" spans="1:12" ht="24" thickBot="1">
      <c r="A161" s="84" t="s">
        <v>62</v>
      </c>
      <c r="B161" s="85">
        <f>C161+D161+E161+F161</f>
        <v>105399.117</v>
      </c>
      <c r="C161" s="86">
        <f>C6+C17+C23+C28+C33+C38+C46+C51+C56+C61+C66+C77+C84+C91+C96+C101+C106+C111+C116+C121+C126+C132+C140</f>
        <v>41229.07400000001</v>
      </c>
      <c r="D161" s="86">
        <f>D6+D17+D23+D28+D33+D38+D46+D51+D56+D61+D66+D77+D84+D91+D96+D101+D106+D111+D116+D121+D126+D132+D140</f>
        <v>1049.85</v>
      </c>
      <c r="E161" s="86">
        <f>E6+E17+E23+E28+E33+E38+E46+E51+E56+E61+E66+E77+E84+E91+E96+E101+E106+E111+E116+E121+E126+E132+E140</f>
        <v>27135.479</v>
      </c>
      <c r="F161" s="86">
        <f>F6+F17+F23+F28+F33+F38+F46+F51+F56+F61+F66+F77+F84+F91+F96+F101+F106+F111+F116+F121+F126+F132+F140</f>
        <v>35984.71399999999</v>
      </c>
      <c r="G161" s="8"/>
      <c r="H161" s="8"/>
      <c r="I161" s="8"/>
      <c r="J161" s="8"/>
      <c r="K161" s="8"/>
      <c r="L161" s="8"/>
    </row>
  </sheetData>
  <sheetProtection/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1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6"/>
  <sheetViews>
    <sheetView zoomScale="60" zoomScaleNormal="60" zoomScalePageLayoutView="0" workbookViewId="0" topLeftCell="A1">
      <pane xSplit="2" ySplit="5" topLeftCell="C12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160" sqref="K160"/>
    </sheetView>
  </sheetViews>
  <sheetFormatPr defaultColWidth="9.00390625" defaultRowHeight="12.75"/>
  <cols>
    <col min="1" max="1" width="63.125" style="8" customWidth="1"/>
    <col min="2" max="6" width="25.25390625" style="8" customWidth="1"/>
    <col min="7" max="10" width="9.125" style="8" customWidth="1"/>
  </cols>
  <sheetData>
    <row r="1" spans="1:8" s="34" customFormat="1" ht="61.5" customHeight="1">
      <c r="A1" s="202" t="s">
        <v>82</v>
      </c>
      <c r="B1" s="202"/>
      <c r="C1" s="202"/>
      <c r="D1" s="202"/>
      <c r="E1" s="202"/>
      <c r="F1" s="202"/>
      <c r="G1" s="107"/>
      <c r="H1" s="107"/>
    </row>
    <row r="2" spans="1:8" s="1" customFormat="1" ht="36.75" customHeight="1">
      <c r="A2" s="203" t="s">
        <v>102</v>
      </c>
      <c r="B2" s="203"/>
      <c r="C2" s="203"/>
      <c r="D2" s="204"/>
      <c r="E2" s="204"/>
      <c r="F2" s="204"/>
      <c r="G2" s="108"/>
      <c r="H2" s="108"/>
    </row>
    <row r="3" spans="2:6" ht="18">
      <c r="B3" s="30"/>
      <c r="C3" s="30"/>
      <c r="D3" s="30"/>
      <c r="E3" s="30"/>
      <c r="F3" s="30"/>
    </row>
    <row r="4" spans="2:6" ht="18.75" thickBot="1">
      <c r="B4" s="30"/>
      <c r="C4" s="30"/>
      <c r="D4" s="30"/>
      <c r="E4" s="30"/>
      <c r="F4" s="30"/>
    </row>
    <row r="5" spans="1:12" s="4" customFormat="1" ht="29.25" customHeight="1" thickBot="1">
      <c r="A5" s="109" t="s">
        <v>13</v>
      </c>
      <c r="B5" s="110"/>
      <c r="C5" s="111" t="s">
        <v>0</v>
      </c>
      <c r="D5" s="111" t="s">
        <v>1</v>
      </c>
      <c r="E5" s="111" t="s">
        <v>2</v>
      </c>
      <c r="F5" s="112" t="s">
        <v>3</v>
      </c>
      <c r="G5" s="5"/>
      <c r="H5" s="5"/>
      <c r="I5" s="5"/>
      <c r="J5" s="5"/>
      <c r="K5" s="5"/>
      <c r="L5" s="5"/>
    </row>
    <row r="6" spans="1:12" s="27" customFormat="1" ht="57" customHeight="1" thickBot="1">
      <c r="A6" s="67" t="s">
        <v>37</v>
      </c>
      <c r="B6" s="68">
        <f aca="true" t="shared" si="0" ref="B6:B69">C6+D6+E6+F6</f>
        <v>193841.24</v>
      </c>
      <c r="C6" s="172">
        <f>'июль факт'!C6+'август факт'!C6+'сентябрь факт'!C6</f>
        <v>68217.168</v>
      </c>
      <c r="D6" s="172">
        <f>'июль факт'!D6+'август факт'!D6+'сентябрь факт'!D6</f>
        <v>3161.34</v>
      </c>
      <c r="E6" s="172">
        <f>'июль факт'!E6+'август факт'!E6+'сентябрь факт'!E6</f>
        <v>53804.851</v>
      </c>
      <c r="F6" s="173">
        <f>'июль факт'!F6+'август факт'!F6+'сентябрь факт'!F6</f>
        <v>68657.881</v>
      </c>
      <c r="G6" s="7"/>
      <c r="H6" s="7"/>
      <c r="I6" s="7"/>
      <c r="J6" s="7"/>
      <c r="K6" s="7"/>
      <c r="L6" s="7"/>
    </row>
    <row r="7" spans="1:12" s="6" customFormat="1" ht="40.5" customHeight="1">
      <c r="A7" s="67" t="s">
        <v>44</v>
      </c>
      <c r="B7" s="56">
        <f t="shared" si="0"/>
        <v>49.366</v>
      </c>
      <c r="C7" s="23">
        <f>'июль факт'!C7+'август факт'!C7+'сентябрь факт'!C7</f>
        <v>29.369</v>
      </c>
      <c r="D7" s="23">
        <f>'июль факт'!D7+'август факт'!D7+'сентябрь факт'!D7</f>
        <v>4.095</v>
      </c>
      <c r="E7" s="23">
        <f>'июль факт'!E7+'август факт'!E7+'сентябрь факт'!E7</f>
        <v>15.687</v>
      </c>
      <c r="F7" s="24">
        <f>'июль факт'!F7+'август факт'!F7+'сентябрь факт'!F7</f>
        <v>0.21499999999999997</v>
      </c>
      <c r="G7" s="7"/>
      <c r="H7" s="7"/>
      <c r="I7" s="7"/>
      <c r="J7" s="7"/>
      <c r="K7" s="7"/>
      <c r="L7" s="7"/>
    </row>
    <row r="8" spans="1:12" s="6" customFormat="1" ht="24.75" customHeight="1">
      <c r="A8" s="113" t="s">
        <v>39</v>
      </c>
      <c r="B8" s="164">
        <f t="shared" si="0"/>
        <v>4508.673</v>
      </c>
      <c r="C8" s="23">
        <f>'июль факт'!C8+'август факт'!C8+'сентябрь факт'!C8</f>
        <v>4508.673</v>
      </c>
      <c r="D8" s="23">
        <f>'июль факт'!D8+'август факт'!D8+'сентябрь факт'!D8</f>
        <v>0</v>
      </c>
      <c r="E8" s="23">
        <f>'июль факт'!E8+'август факт'!E8+'сентябрь факт'!E8</f>
        <v>0</v>
      </c>
      <c r="F8" s="24">
        <f>'июль факт'!F8+'август факт'!F8+'сентябрь факт'!F8</f>
        <v>0</v>
      </c>
      <c r="G8" s="7"/>
      <c r="H8" s="7"/>
      <c r="I8" s="7"/>
      <c r="J8" s="7"/>
      <c r="K8" s="7"/>
      <c r="L8" s="7"/>
    </row>
    <row r="9" spans="1:12" s="6" customFormat="1" ht="24.75" customHeight="1">
      <c r="A9" s="113" t="s">
        <v>40</v>
      </c>
      <c r="B9" s="164">
        <f t="shared" si="0"/>
        <v>10.219000000000001</v>
      </c>
      <c r="C9" s="23">
        <f>'июль факт'!C9+'август факт'!C9+'сентябрь факт'!C9</f>
        <v>10.219000000000001</v>
      </c>
      <c r="D9" s="23">
        <f>'июль факт'!D9+'август факт'!D9+'сентябрь факт'!D9</f>
        <v>0</v>
      </c>
      <c r="E9" s="23">
        <f>'июль факт'!E9+'август факт'!E9+'сентябрь факт'!E9</f>
        <v>0</v>
      </c>
      <c r="F9" s="24">
        <f>'июль факт'!F9+'август факт'!F9+'сентябрь факт'!F9</f>
        <v>0</v>
      </c>
      <c r="G9" s="7"/>
      <c r="H9" s="7"/>
      <c r="I9" s="7"/>
      <c r="J9" s="7"/>
      <c r="K9" s="7"/>
      <c r="L9" s="7"/>
    </row>
    <row r="10" spans="1:6" s="7" customFormat="1" ht="36" customHeight="1">
      <c r="A10" s="50" t="s">
        <v>41</v>
      </c>
      <c r="B10" s="11">
        <f t="shared" si="0"/>
        <v>106466.496</v>
      </c>
      <c r="C10" s="23">
        <f>'июль факт'!C10+'август факт'!C10+'сентябрь факт'!C10</f>
        <v>39481.487</v>
      </c>
      <c r="D10" s="23">
        <f>'июль факт'!D10+'август факт'!D10+'сентябрь факт'!D10</f>
        <v>1649.562</v>
      </c>
      <c r="E10" s="23">
        <f>'июль факт'!E10+'август факт'!E10+'сентябрь факт'!E10</f>
        <v>42931.008</v>
      </c>
      <c r="F10" s="24">
        <f>'июль факт'!F10+'август факт'!F10+'сентябрь факт'!F10</f>
        <v>22404.439</v>
      </c>
    </row>
    <row r="11" spans="1:12" s="51" customFormat="1" ht="33.75" customHeight="1">
      <c r="A11" s="50" t="s">
        <v>42</v>
      </c>
      <c r="B11" s="116">
        <f t="shared" si="0"/>
        <v>34410.733</v>
      </c>
      <c r="C11" s="23">
        <f>'июль факт'!C11+'август факт'!C11+'сентябрь факт'!C11</f>
        <v>24132.295</v>
      </c>
      <c r="D11" s="23">
        <f>'июль факт'!D11+'август факт'!D11+'сентябрь факт'!D11</f>
        <v>1507.558</v>
      </c>
      <c r="E11" s="23">
        <f>'июль факт'!E11+'август факт'!E11+'сентябрь факт'!E11</f>
        <v>8642.762</v>
      </c>
      <c r="F11" s="24">
        <f>'июль факт'!F11+'август факт'!F11+'сентябрь факт'!F11</f>
        <v>128.118</v>
      </c>
      <c r="G11" s="45"/>
      <c r="H11" s="45"/>
      <c r="I11" s="45"/>
      <c r="J11" s="45"/>
      <c r="K11" s="45"/>
      <c r="L11" s="45"/>
    </row>
    <row r="12" spans="1:12" s="51" customFormat="1" ht="33.75" customHeight="1">
      <c r="A12" s="50" t="s">
        <v>43</v>
      </c>
      <c r="B12" s="116">
        <f t="shared" si="0"/>
        <v>39.147</v>
      </c>
      <c r="C12" s="23">
        <f>'июль факт'!C12+'август факт'!C12+'сентябрь факт'!C12</f>
        <v>19.15</v>
      </c>
      <c r="D12" s="23">
        <f>'июль факт'!D12+'август факт'!D12+'сентябрь факт'!D12</f>
        <v>4.095</v>
      </c>
      <c r="E12" s="23">
        <f>'июль факт'!E12+'август факт'!E12+'сентябрь факт'!E12</f>
        <v>15.687</v>
      </c>
      <c r="F12" s="24">
        <f>'июль факт'!F12+'август факт'!F12+'сентябрь факт'!F12</f>
        <v>0.21499999999999997</v>
      </c>
      <c r="G12" s="45"/>
      <c r="H12" s="45"/>
      <c r="I12" s="45"/>
      <c r="J12" s="45"/>
      <c r="K12" s="45"/>
      <c r="L12" s="45"/>
    </row>
    <row r="13" spans="1:12" s="20" customFormat="1" ht="20.25" customHeight="1">
      <c r="A13" s="39" t="s">
        <v>14</v>
      </c>
      <c r="B13" s="11">
        <f t="shared" si="0"/>
        <v>48455.338</v>
      </c>
      <c r="C13" s="23">
        <f>'июль факт'!C13+'август факт'!C13+'сентябрь факт'!C13</f>
        <v>94.713</v>
      </c>
      <c r="D13" s="23">
        <f>'июль факт'!D13+'август факт'!D13+'сентябрь факт'!D13</f>
        <v>4.22</v>
      </c>
      <c r="E13" s="23">
        <f>'июль факт'!E13+'август факт'!E13+'сентябрь факт'!E13</f>
        <v>2231.081</v>
      </c>
      <c r="F13" s="24">
        <f>'июль факт'!F13+'август факт'!F13+'сентябрь факт'!F13</f>
        <v>46125.324</v>
      </c>
      <c r="G13" s="7"/>
      <c r="H13" s="7"/>
      <c r="I13" s="7"/>
      <c r="J13" s="7"/>
      <c r="K13" s="7"/>
      <c r="L13" s="7"/>
    </row>
    <row r="14" spans="1:6" s="7" customFormat="1" ht="21.75" customHeight="1">
      <c r="A14" s="39" t="s">
        <v>15</v>
      </c>
      <c r="B14" s="11">
        <f t="shared" si="0"/>
        <v>13179.511999999999</v>
      </c>
      <c r="C14" s="23">
        <f>'июль факт'!C14+'август факт'!C14+'сентябрь факт'!C14</f>
        <v>35.958999999999996</v>
      </c>
      <c r="D14" s="23">
        <f>'июль факт'!D14+'август факт'!D14+'сентябрь факт'!D14</f>
        <v>0</v>
      </c>
      <c r="E14" s="23">
        <f>'июль факт'!E14+'август факт'!E14+'сентябрь факт'!E14</f>
        <v>568.29</v>
      </c>
      <c r="F14" s="24">
        <f>'июль факт'!F14+'август факт'!F14+'сентябрь факт'!F14</f>
        <v>12575.262999999999</v>
      </c>
    </row>
    <row r="15" spans="1:6" s="7" customFormat="1" ht="24.75" customHeight="1">
      <c r="A15" s="47" t="s">
        <v>57</v>
      </c>
      <c r="B15" s="11">
        <f t="shared" si="0"/>
        <v>0</v>
      </c>
      <c r="C15" s="23">
        <f>'июль факт'!C15+'август факт'!C15+'сентябрь факт'!C15</f>
        <v>0</v>
      </c>
      <c r="D15" s="23">
        <f>'июль факт'!D15+'август факт'!D15+'сентябрь факт'!D15</f>
        <v>0</v>
      </c>
      <c r="E15" s="23">
        <f>'июль факт'!E15+'август факт'!E15+'сентябрь факт'!E15</f>
        <v>0</v>
      </c>
      <c r="F15" s="24">
        <f>'июль факт'!F15+'август факт'!F15+'сентябрь факт'!F15</f>
        <v>0</v>
      </c>
    </row>
    <row r="16" spans="1:12" s="2" customFormat="1" ht="24.75" customHeight="1">
      <c r="A16" s="39" t="s">
        <v>16</v>
      </c>
      <c r="B16" s="11">
        <f t="shared" si="0"/>
        <v>35275.826</v>
      </c>
      <c r="C16" s="23">
        <f>'июль факт'!C16+'август факт'!C16+'сентябрь факт'!C16</f>
        <v>58.754</v>
      </c>
      <c r="D16" s="23">
        <f>'июль факт'!D16+'август факт'!D16+'сентябрь факт'!D16</f>
        <v>4.22</v>
      </c>
      <c r="E16" s="23">
        <f>'июль факт'!E16+'август факт'!E16+'сентябрь факт'!E16</f>
        <v>1662.7910000000002</v>
      </c>
      <c r="F16" s="24">
        <f>'июль факт'!F16+'август факт'!F16+'сентябрь факт'!F16</f>
        <v>33550.061</v>
      </c>
      <c r="G16" s="7"/>
      <c r="H16" s="7"/>
      <c r="I16" s="7"/>
      <c r="J16" s="7"/>
      <c r="K16" s="7"/>
      <c r="L16" s="7"/>
    </row>
    <row r="17" spans="1:12" s="77" customFormat="1" ht="68.25" customHeight="1">
      <c r="A17" s="118" t="s">
        <v>66</v>
      </c>
      <c r="B17" s="11">
        <f t="shared" si="0"/>
        <v>6857.063</v>
      </c>
      <c r="C17" s="23">
        <f>'июль факт'!C17+'август факт'!C17+'сентябрь факт'!C17</f>
        <v>6857.063</v>
      </c>
      <c r="D17" s="23">
        <f>'июль факт'!D17+'август факт'!D17+'сентябрь факт'!D17</f>
        <v>0</v>
      </c>
      <c r="E17" s="23">
        <f>'июль факт'!E17+'август факт'!E17+'сентябрь факт'!E17</f>
        <v>0</v>
      </c>
      <c r="F17" s="24">
        <f>'июль факт'!F17+'август факт'!F17+'сентябрь факт'!F17</f>
        <v>0</v>
      </c>
      <c r="G17" s="7"/>
      <c r="H17" s="7"/>
      <c r="I17" s="7"/>
      <c r="J17" s="7"/>
      <c r="K17" s="7"/>
      <c r="L17" s="7"/>
    </row>
    <row r="18" spans="1:12" s="2" customFormat="1" ht="24.75" customHeight="1">
      <c r="A18" s="39" t="s">
        <v>17</v>
      </c>
      <c r="B18" s="78">
        <f t="shared" si="0"/>
        <v>6857.063</v>
      </c>
      <c r="C18" s="23">
        <f>'июль факт'!C18+'август факт'!C18+'сентябрь факт'!C18</f>
        <v>6857.063</v>
      </c>
      <c r="D18" s="23">
        <f>'июль факт'!D18+'август факт'!D18+'сентябрь факт'!D18</f>
        <v>0</v>
      </c>
      <c r="E18" s="23">
        <f>'июль факт'!E18+'август факт'!E18+'сентябрь факт'!E18</f>
        <v>0</v>
      </c>
      <c r="F18" s="24">
        <f>'июль факт'!F18+'август факт'!F18+'сентябрь факт'!F18</f>
        <v>0</v>
      </c>
      <c r="G18" s="7"/>
      <c r="H18" s="7"/>
      <c r="I18" s="7"/>
      <c r="J18" s="7"/>
      <c r="K18" s="7"/>
      <c r="L18" s="7"/>
    </row>
    <row r="19" spans="1:12" s="51" customFormat="1" ht="26.25" customHeight="1">
      <c r="A19" s="50" t="s">
        <v>67</v>
      </c>
      <c r="B19" s="119">
        <f t="shared" si="0"/>
        <v>31.927999999999997</v>
      </c>
      <c r="C19" s="23">
        <f>'июль факт'!C19+'август факт'!C19+'сентябрь факт'!C19</f>
        <v>31.927999999999997</v>
      </c>
      <c r="D19" s="23">
        <f>'июль факт'!D19+'август факт'!D19+'сентябрь факт'!D19</f>
        <v>0</v>
      </c>
      <c r="E19" s="23">
        <f>'июль факт'!E19+'август факт'!E19+'сентябрь факт'!E19</f>
        <v>0</v>
      </c>
      <c r="F19" s="24">
        <f>'июль факт'!F19+'август факт'!F19+'сентябрь факт'!F19</f>
        <v>0</v>
      </c>
      <c r="G19" s="45"/>
      <c r="H19" s="45"/>
      <c r="I19" s="45"/>
      <c r="J19" s="45"/>
      <c r="K19" s="45"/>
      <c r="L19" s="45"/>
    </row>
    <row r="20" spans="1:12" s="2" customFormat="1" ht="24.75" customHeight="1">
      <c r="A20" s="39" t="s">
        <v>14</v>
      </c>
      <c r="B20" s="11">
        <f t="shared" si="0"/>
        <v>0</v>
      </c>
      <c r="C20" s="23">
        <f>'июль факт'!C20+'август факт'!C20+'сентябрь факт'!C20</f>
        <v>0</v>
      </c>
      <c r="D20" s="23">
        <f>'июль факт'!D20+'август факт'!D20+'сентябрь факт'!D20</f>
        <v>0</v>
      </c>
      <c r="E20" s="23">
        <f>'июль факт'!E20+'август факт'!E20+'сентябрь факт'!E20</f>
        <v>0</v>
      </c>
      <c r="F20" s="24">
        <f>'июль факт'!F20+'август факт'!F20+'сентябрь факт'!F20</f>
        <v>0</v>
      </c>
      <c r="G20" s="7"/>
      <c r="H20" s="7"/>
      <c r="I20" s="7"/>
      <c r="J20" s="7"/>
      <c r="K20" s="7"/>
      <c r="L20" s="7"/>
    </row>
    <row r="21" spans="1:12" s="2" customFormat="1" ht="24.75" customHeight="1">
      <c r="A21" s="39" t="s">
        <v>15</v>
      </c>
      <c r="B21" s="11">
        <f t="shared" si="0"/>
        <v>0</v>
      </c>
      <c r="C21" s="23">
        <f>'июль факт'!C21+'август факт'!C21+'сентябрь факт'!C21</f>
        <v>0</v>
      </c>
      <c r="D21" s="23">
        <f>'июль факт'!D21+'август факт'!D21+'сентябрь факт'!D21</f>
        <v>0</v>
      </c>
      <c r="E21" s="23">
        <f>'июль факт'!E21+'август факт'!E21+'сентябрь факт'!E21</f>
        <v>0</v>
      </c>
      <c r="F21" s="24">
        <f>'июль факт'!F21+'август факт'!F21+'сентябрь факт'!F21</f>
        <v>0</v>
      </c>
      <c r="G21" s="7"/>
      <c r="H21" s="7"/>
      <c r="I21" s="7"/>
      <c r="J21" s="7"/>
      <c r="K21" s="7"/>
      <c r="L21" s="7"/>
    </row>
    <row r="22" spans="1:12" s="2" customFormat="1" ht="24.75" customHeight="1">
      <c r="A22" s="39" t="s">
        <v>16</v>
      </c>
      <c r="B22" s="54">
        <f t="shared" si="0"/>
        <v>0</v>
      </c>
      <c r="C22" s="23">
        <f>'июль факт'!C22+'август факт'!C22+'сентябрь факт'!C22</f>
        <v>0</v>
      </c>
      <c r="D22" s="23">
        <f>'июль факт'!D22+'август факт'!D22+'сентябрь факт'!D22</f>
        <v>0</v>
      </c>
      <c r="E22" s="23">
        <f>'июль факт'!E22+'август факт'!E22+'сентябрь факт'!E22</f>
        <v>0</v>
      </c>
      <c r="F22" s="24">
        <f>'июль факт'!F22+'август факт'!F22+'сентябрь факт'!F22</f>
        <v>0</v>
      </c>
      <c r="G22" s="7"/>
      <c r="H22" s="7"/>
      <c r="I22" s="7"/>
      <c r="J22" s="7"/>
      <c r="K22" s="7"/>
      <c r="L22" s="7"/>
    </row>
    <row r="23" spans="1:6" s="7" customFormat="1" ht="31.5" customHeight="1">
      <c r="A23" s="118" t="s">
        <v>36</v>
      </c>
      <c r="B23" s="11">
        <f t="shared" si="0"/>
        <v>14569.793000000001</v>
      </c>
      <c r="C23" s="23">
        <f>'июль факт'!C23+'август факт'!C23+'сентябрь факт'!C23</f>
        <v>1730.28</v>
      </c>
      <c r="D23" s="23">
        <f>'июль факт'!D23+'август факт'!D23+'сентябрь факт'!D23</f>
        <v>0</v>
      </c>
      <c r="E23" s="23">
        <f>'июль факт'!E23+'август факт'!E23+'сентябрь факт'!E23</f>
        <v>5045.028</v>
      </c>
      <c r="F23" s="24">
        <f>'июль факт'!F23+'август факт'!F23+'сентябрь факт'!F23</f>
        <v>7794.485000000001</v>
      </c>
    </row>
    <row r="24" spans="1:12" s="20" customFormat="1" ht="24.75" customHeight="1">
      <c r="A24" s="39" t="s">
        <v>17</v>
      </c>
      <c r="B24" s="11">
        <f t="shared" si="0"/>
        <v>8672.853</v>
      </c>
      <c r="C24" s="23">
        <f>'июль факт'!C24+'август факт'!C24+'сентябрь факт'!C24</f>
        <v>1508.9279999999999</v>
      </c>
      <c r="D24" s="23">
        <f>'июль факт'!D24+'август факт'!D24+'сентябрь факт'!D24</f>
        <v>0</v>
      </c>
      <c r="E24" s="23">
        <f>'июль факт'!E24+'август факт'!E24+'сентябрь факт'!E24</f>
        <v>4217.727</v>
      </c>
      <c r="F24" s="24">
        <f>'июль факт'!F24+'август факт'!F24+'сентябрь факт'!F24</f>
        <v>2946.1980000000003</v>
      </c>
      <c r="G24" s="7"/>
      <c r="H24" s="7"/>
      <c r="I24" s="7"/>
      <c r="J24" s="7"/>
      <c r="K24" s="7"/>
      <c r="L24" s="7"/>
    </row>
    <row r="25" spans="1:6" s="7" customFormat="1" ht="24.75" customHeight="1">
      <c r="A25" s="39" t="s">
        <v>14</v>
      </c>
      <c r="B25" s="11">
        <f t="shared" si="0"/>
        <v>5896.9400000000005</v>
      </c>
      <c r="C25" s="23">
        <f>'июль факт'!C25+'август факт'!C25+'сентябрь факт'!C25</f>
        <v>221.35200000000003</v>
      </c>
      <c r="D25" s="23">
        <f>'июль факт'!D25+'август факт'!D25+'сентябрь факт'!D25</f>
        <v>0</v>
      </c>
      <c r="E25" s="23">
        <f>'июль факт'!E25+'август факт'!E25+'сентябрь факт'!E25</f>
        <v>827.301</v>
      </c>
      <c r="F25" s="24">
        <f>'июль факт'!F25+'август факт'!F25+'сентябрь факт'!F25</f>
        <v>4848.287</v>
      </c>
    </row>
    <row r="26" spans="1:6" s="7" customFormat="1" ht="24.75" customHeight="1">
      <c r="A26" s="39" t="s">
        <v>15</v>
      </c>
      <c r="B26" s="11">
        <f t="shared" si="0"/>
        <v>3522.2450000000003</v>
      </c>
      <c r="C26" s="23">
        <f>'июль факт'!C26+'август факт'!C26+'сентябрь факт'!C26</f>
        <v>0</v>
      </c>
      <c r="D26" s="23">
        <f>'июль факт'!D26+'август факт'!D26+'сентябрь факт'!D26</f>
        <v>0</v>
      </c>
      <c r="E26" s="23">
        <f>'июль факт'!E26+'август факт'!E26+'сентябрь факт'!E26</f>
        <v>222.17899999999997</v>
      </c>
      <c r="F26" s="24">
        <f>'июль факт'!F26+'август факт'!F26+'сентябрь факт'!F26</f>
        <v>3300.0660000000003</v>
      </c>
    </row>
    <row r="27" spans="1:12" s="2" customFormat="1" ht="24.75" customHeight="1">
      <c r="A27" s="39" t="s">
        <v>16</v>
      </c>
      <c r="B27" s="11">
        <f t="shared" si="0"/>
        <v>2374.695</v>
      </c>
      <c r="C27" s="23">
        <f>'июль факт'!C27+'август факт'!C27+'сентябрь факт'!C27</f>
        <v>221.35200000000003</v>
      </c>
      <c r="D27" s="23">
        <f>'июль факт'!D27+'август факт'!D27+'сентябрь факт'!D27</f>
        <v>0</v>
      </c>
      <c r="E27" s="23">
        <f>'июль факт'!E27+'август факт'!E27+'сентябрь факт'!E27</f>
        <v>605.1220000000001</v>
      </c>
      <c r="F27" s="24">
        <f>'июль факт'!F27+'август факт'!F27+'сентябрь факт'!F27</f>
        <v>1548.221</v>
      </c>
      <c r="G27" s="7"/>
      <c r="H27" s="7"/>
      <c r="I27" s="7"/>
      <c r="J27" s="7"/>
      <c r="K27" s="7"/>
      <c r="L27" s="7"/>
    </row>
    <row r="28" spans="1:6" s="7" customFormat="1" ht="24.75" customHeight="1">
      <c r="A28" s="118" t="s">
        <v>6</v>
      </c>
      <c r="B28" s="11">
        <f t="shared" si="0"/>
        <v>3430.882</v>
      </c>
      <c r="C28" s="23">
        <f>'июль факт'!C28+'август факт'!C28+'сентябрь факт'!C28</f>
        <v>3430.882</v>
      </c>
      <c r="D28" s="23">
        <f>'июль факт'!D28+'август факт'!D28+'сентябрь факт'!D28</f>
        <v>0</v>
      </c>
      <c r="E28" s="23">
        <f>'июль факт'!E28+'август факт'!E28+'сентябрь факт'!E28</f>
        <v>0</v>
      </c>
      <c r="F28" s="24">
        <f>'июль факт'!F28+'август факт'!F28+'сентябрь факт'!F28</f>
        <v>0</v>
      </c>
    </row>
    <row r="29" spans="1:12" s="20" customFormat="1" ht="24.75" customHeight="1">
      <c r="A29" s="39" t="s">
        <v>17</v>
      </c>
      <c r="B29" s="11">
        <f t="shared" si="0"/>
        <v>3426.5690000000004</v>
      </c>
      <c r="C29" s="23">
        <f>'июль факт'!C29+'август факт'!C29+'сентябрь факт'!C29</f>
        <v>3426.5690000000004</v>
      </c>
      <c r="D29" s="23">
        <f>'июль факт'!D29+'август факт'!D29+'сентябрь факт'!D29</f>
        <v>0</v>
      </c>
      <c r="E29" s="23">
        <f>'июль факт'!E29+'август факт'!E29+'сентябрь факт'!E29</f>
        <v>0</v>
      </c>
      <c r="F29" s="24">
        <f>'июль факт'!F29+'август факт'!F29+'сентябрь факт'!F29</f>
        <v>0</v>
      </c>
      <c r="G29" s="7"/>
      <c r="H29" s="7"/>
      <c r="I29" s="7"/>
      <c r="J29" s="7"/>
      <c r="K29" s="7"/>
      <c r="L29" s="7"/>
    </row>
    <row r="30" spans="1:6" s="7" customFormat="1" ht="24.75" customHeight="1">
      <c r="A30" s="39" t="s">
        <v>14</v>
      </c>
      <c r="B30" s="11">
        <f t="shared" si="0"/>
        <v>4.313</v>
      </c>
      <c r="C30" s="23">
        <f>'июль факт'!C30+'август факт'!C30+'сентябрь факт'!C30</f>
        <v>4.313</v>
      </c>
      <c r="D30" s="23">
        <f>'июль факт'!D30+'август факт'!D30+'сентябрь факт'!D30</f>
        <v>0</v>
      </c>
      <c r="E30" s="23">
        <f>'июль факт'!E30+'август факт'!E30+'сентябрь факт'!E30</f>
        <v>0</v>
      </c>
      <c r="F30" s="24">
        <f>'июль факт'!F30+'август факт'!F30+'сентябрь факт'!F30</f>
        <v>0</v>
      </c>
    </row>
    <row r="31" spans="1:6" s="7" customFormat="1" ht="19.5" customHeight="1">
      <c r="A31" s="39" t="s">
        <v>15</v>
      </c>
      <c r="B31" s="11">
        <f t="shared" si="0"/>
        <v>4.313</v>
      </c>
      <c r="C31" s="23">
        <f>'июль факт'!C31+'август факт'!C31+'сентябрь факт'!C31</f>
        <v>4.313</v>
      </c>
      <c r="D31" s="23">
        <f>'июль факт'!D31+'август факт'!D31+'сентябрь факт'!D31</f>
        <v>0</v>
      </c>
      <c r="E31" s="23">
        <f>'июль факт'!E31+'август факт'!E31+'сентябрь факт'!E31</f>
        <v>0</v>
      </c>
      <c r="F31" s="24">
        <f>'июль факт'!F31+'август факт'!F31+'сентябрь факт'!F31</f>
        <v>0</v>
      </c>
    </row>
    <row r="32" spans="1:12" s="2" customFormat="1" ht="24" customHeight="1">
      <c r="A32" s="39" t="s">
        <v>16</v>
      </c>
      <c r="B32" s="11">
        <f t="shared" si="0"/>
        <v>0</v>
      </c>
      <c r="C32" s="23">
        <f>'июль факт'!C32+'август факт'!C32+'сентябрь факт'!C32</f>
        <v>0</v>
      </c>
      <c r="D32" s="23">
        <f>'июль факт'!D32+'август факт'!D32+'сентябрь факт'!D32</f>
        <v>0</v>
      </c>
      <c r="E32" s="23">
        <f>'июль факт'!E32+'август факт'!E32+'сентябрь факт'!E32</f>
        <v>0</v>
      </c>
      <c r="F32" s="24">
        <f>'июль факт'!F32+'август факт'!F32+'сентябрь факт'!F32</f>
        <v>0</v>
      </c>
      <c r="G32" s="7"/>
      <c r="H32" s="7"/>
      <c r="I32" s="7"/>
      <c r="J32" s="7"/>
      <c r="K32" s="7"/>
      <c r="L32" s="7"/>
    </row>
    <row r="33" spans="1:6" s="7" customFormat="1" ht="40.5" customHeight="1">
      <c r="A33" s="118" t="s">
        <v>104</v>
      </c>
      <c r="B33" s="11">
        <f t="shared" si="0"/>
        <v>478.925</v>
      </c>
      <c r="C33" s="23">
        <f>'июль факт'!C33+'август факт'!C33+'сентябрь факт'!C33</f>
        <v>0</v>
      </c>
      <c r="D33" s="23">
        <f>'июль факт'!D33+'август факт'!D33+'сентябрь факт'!D33</f>
        <v>212.15</v>
      </c>
      <c r="E33" s="23">
        <f>'июль факт'!E33+'август факт'!E33+'сентябрь факт'!E33</f>
        <v>155.739</v>
      </c>
      <c r="F33" s="24">
        <f>'июль факт'!F33+'август факт'!F33+'сентябрь факт'!F33</f>
        <v>111.036</v>
      </c>
    </row>
    <row r="34" spans="1:12" s="20" customFormat="1" ht="21" customHeight="1">
      <c r="A34" s="39" t="s">
        <v>17</v>
      </c>
      <c r="B34" s="11">
        <f t="shared" si="0"/>
        <v>432.43300000000005</v>
      </c>
      <c r="C34" s="23">
        <f>'июль факт'!C34+'август факт'!C34+'сентябрь факт'!C34</f>
        <v>0</v>
      </c>
      <c r="D34" s="23">
        <f>'июль факт'!D34+'август факт'!D34+'сентябрь факт'!D34</f>
        <v>212.15</v>
      </c>
      <c r="E34" s="23">
        <f>'июль факт'!E34+'август факт'!E34+'сентябрь факт'!E34</f>
        <v>109.435</v>
      </c>
      <c r="F34" s="24">
        <f>'июль факт'!F34+'август факт'!F34+'сентябрь факт'!F34</f>
        <v>110.848</v>
      </c>
      <c r="G34" s="7"/>
      <c r="H34" s="7"/>
      <c r="I34" s="7"/>
      <c r="J34" s="7"/>
      <c r="K34" s="7"/>
      <c r="L34" s="7"/>
    </row>
    <row r="35" spans="1:6" s="7" customFormat="1" ht="21.75" customHeight="1">
      <c r="A35" s="39" t="s">
        <v>14</v>
      </c>
      <c r="B35" s="11">
        <f t="shared" si="0"/>
        <v>46.492000000000004</v>
      </c>
      <c r="C35" s="23">
        <f>'июль факт'!C35+'август факт'!C35+'сентябрь факт'!C35</f>
        <v>0</v>
      </c>
      <c r="D35" s="23">
        <f>'июль факт'!D35+'август факт'!D35+'сентябрь факт'!D35</f>
        <v>0</v>
      </c>
      <c r="E35" s="23">
        <f>'июль факт'!E35+'август факт'!E35+'сентябрь факт'!E35</f>
        <v>46.304</v>
      </c>
      <c r="F35" s="24">
        <f>'июль факт'!F35+'август факт'!F35+'сентябрь факт'!F35</f>
        <v>0.188</v>
      </c>
    </row>
    <row r="36" spans="1:6" s="7" customFormat="1" ht="21" customHeight="1">
      <c r="A36" s="39" t="s">
        <v>15</v>
      </c>
      <c r="B36" s="11">
        <f t="shared" si="0"/>
        <v>46.492000000000004</v>
      </c>
      <c r="C36" s="23">
        <f>'июль факт'!C36+'август факт'!C36+'сентябрь факт'!C36</f>
        <v>0</v>
      </c>
      <c r="D36" s="23">
        <f>'июль факт'!D36+'август факт'!D36+'сентябрь факт'!D36</f>
        <v>0</v>
      </c>
      <c r="E36" s="23">
        <f>'июль факт'!E36+'август факт'!E36+'сентябрь факт'!E36</f>
        <v>46.304</v>
      </c>
      <c r="F36" s="24">
        <f>'июль факт'!F36+'август факт'!F36+'сентябрь факт'!F36</f>
        <v>0.188</v>
      </c>
    </row>
    <row r="37" spans="1:12" s="2" customFormat="1" ht="24.75" customHeight="1">
      <c r="A37" s="39" t="s">
        <v>16</v>
      </c>
      <c r="B37" s="11">
        <f t="shared" si="0"/>
        <v>0</v>
      </c>
      <c r="C37" s="23">
        <f>'июль факт'!C37+'август факт'!C37+'сентябрь факт'!C37</f>
        <v>0</v>
      </c>
      <c r="D37" s="23">
        <f>'июль факт'!D37+'август факт'!D37+'сентябрь факт'!D37</f>
        <v>0</v>
      </c>
      <c r="E37" s="23">
        <f>'июль факт'!E37+'август факт'!E37+'сентябрь факт'!E37</f>
        <v>0</v>
      </c>
      <c r="F37" s="24">
        <f>'июль факт'!F37+'август факт'!F37+'сентябрь факт'!F37</f>
        <v>0</v>
      </c>
      <c r="G37" s="7"/>
      <c r="H37" s="7"/>
      <c r="I37" s="7"/>
      <c r="J37" s="7"/>
      <c r="K37" s="7"/>
      <c r="L37" s="7"/>
    </row>
    <row r="38" spans="1:6" s="7" customFormat="1" ht="36.75" customHeight="1">
      <c r="A38" s="118" t="s">
        <v>73</v>
      </c>
      <c r="B38" s="11">
        <f t="shared" si="0"/>
        <v>34885.583</v>
      </c>
      <c r="C38" s="23">
        <f>'июль факт'!C38+'август факт'!C38+'сентябрь факт'!C38</f>
        <v>20497.238999999998</v>
      </c>
      <c r="D38" s="23">
        <f>'июль факт'!D38+'август факт'!D38+'сентябрь факт'!D38</f>
        <v>0</v>
      </c>
      <c r="E38" s="23">
        <f>'июль факт'!E38+'август факт'!E38+'сентябрь факт'!E38</f>
        <v>5267.591</v>
      </c>
      <c r="F38" s="24">
        <f>'июль факт'!F38+'август факт'!F38+'сентябрь факт'!F38</f>
        <v>9120.753</v>
      </c>
    </row>
    <row r="39" spans="1:12" s="46" customFormat="1" ht="44.25" customHeight="1">
      <c r="A39" s="50" t="s">
        <v>38</v>
      </c>
      <c r="B39" s="11">
        <f t="shared" si="0"/>
        <v>10488.557</v>
      </c>
      <c r="C39" s="23">
        <f>'июль факт'!C39+'август факт'!C39+'сентябрь факт'!C39</f>
        <v>2964.861</v>
      </c>
      <c r="D39" s="23">
        <f>'июль факт'!D39+'август факт'!D39+'сентябрь факт'!D39</f>
        <v>0</v>
      </c>
      <c r="E39" s="23">
        <f>'июль факт'!E39+'август факт'!E39+'сентябрь факт'!E39</f>
        <v>5084.144</v>
      </c>
      <c r="F39" s="24">
        <f>'июль факт'!F39+'август факт'!F39+'сентябрь факт'!F39</f>
        <v>2439.552</v>
      </c>
      <c r="G39" s="45"/>
      <c r="H39" s="45"/>
      <c r="I39" s="45"/>
      <c r="J39" s="45"/>
      <c r="K39" s="45"/>
      <c r="L39" s="45"/>
    </row>
    <row r="40" spans="1:12" s="46" customFormat="1" ht="44.25" customHeight="1">
      <c r="A40" s="122" t="s">
        <v>105</v>
      </c>
      <c r="B40" s="11">
        <f t="shared" si="0"/>
        <v>17532.377999999997</v>
      </c>
      <c r="C40" s="23">
        <f>'июль факт'!C40+'август факт'!C40+'сентябрь факт'!C40</f>
        <v>17532.377999999997</v>
      </c>
      <c r="D40" s="23">
        <f>'июль факт'!D40+'август факт'!D40+'сентябрь факт'!D40</f>
        <v>0</v>
      </c>
      <c r="E40" s="23">
        <f>'июль факт'!E40+'август факт'!E40+'сентябрь факт'!E40</f>
        <v>0</v>
      </c>
      <c r="F40" s="24">
        <f>'июль факт'!F40+'август факт'!F40+'сентябрь факт'!F40</f>
        <v>0</v>
      </c>
      <c r="G40" s="45"/>
      <c r="H40" s="45"/>
      <c r="I40" s="45"/>
      <c r="J40" s="45"/>
      <c r="K40" s="45"/>
      <c r="L40" s="45"/>
    </row>
    <row r="41" spans="1:12" s="20" customFormat="1" ht="24.75" customHeight="1">
      <c r="A41" s="52" t="s">
        <v>43</v>
      </c>
      <c r="B41" s="119">
        <f t="shared" si="0"/>
        <v>23.915</v>
      </c>
      <c r="C41" s="23">
        <f>'июль факт'!C41+'август факт'!C41+'сентябрь факт'!C41</f>
        <v>23.915</v>
      </c>
      <c r="D41" s="23">
        <f>'июль факт'!D41+'август факт'!D41+'сентябрь факт'!D41</f>
        <v>0</v>
      </c>
      <c r="E41" s="23">
        <f>'июль факт'!E41+'август факт'!E41+'сентябрь факт'!E41</f>
        <v>0</v>
      </c>
      <c r="F41" s="24">
        <f>'июль факт'!F41+'август факт'!F41+'сентябрь факт'!F41</f>
        <v>0</v>
      </c>
      <c r="G41" s="7"/>
      <c r="H41" s="7"/>
      <c r="I41" s="7"/>
      <c r="J41" s="7"/>
      <c r="K41" s="7"/>
      <c r="L41" s="7"/>
    </row>
    <row r="42" spans="1:6" s="7" customFormat="1" ht="25.5" customHeight="1">
      <c r="A42" s="39" t="s">
        <v>14</v>
      </c>
      <c r="B42" s="11">
        <f t="shared" si="0"/>
        <v>6864.648</v>
      </c>
      <c r="C42" s="23">
        <f>'июль факт'!C42+'август факт'!C42+'сентябрь факт'!C42</f>
        <v>0</v>
      </c>
      <c r="D42" s="23">
        <f>'июль факт'!D42+'август факт'!D42+'сентябрь факт'!D42</f>
        <v>0</v>
      </c>
      <c r="E42" s="23">
        <f>'июль факт'!E42+'август факт'!E42+'сентябрь факт'!E42</f>
        <v>183.447</v>
      </c>
      <c r="F42" s="24">
        <f>'июль факт'!F42+'август факт'!F42+'сентябрь факт'!F42</f>
        <v>6681.201</v>
      </c>
    </row>
    <row r="43" spans="1:6" s="7" customFormat="1" ht="20.25" customHeight="1">
      <c r="A43" s="39" t="s">
        <v>15</v>
      </c>
      <c r="B43" s="11">
        <f t="shared" si="0"/>
        <v>6577.847</v>
      </c>
      <c r="C43" s="23">
        <f>'июль факт'!C43+'август факт'!C43+'сентябрь факт'!C43</f>
        <v>0</v>
      </c>
      <c r="D43" s="23">
        <f>'июль факт'!D43+'август факт'!D43+'сентябрь факт'!D43</f>
        <v>0</v>
      </c>
      <c r="E43" s="23">
        <f>'июль факт'!E43+'август факт'!E43+'сентябрь факт'!E43</f>
        <v>183.447</v>
      </c>
      <c r="F43" s="24">
        <f>'июль факт'!F43+'август факт'!F43+'сентябрь факт'!F43</f>
        <v>6394.4</v>
      </c>
    </row>
    <row r="44" spans="1:12" s="2" customFormat="1" ht="25.5" customHeight="1">
      <c r="A44" s="47" t="s">
        <v>57</v>
      </c>
      <c r="B44" s="11">
        <f t="shared" si="0"/>
        <v>200.735</v>
      </c>
      <c r="C44" s="23">
        <f>'июль факт'!C44+'август факт'!C44+'сентябрь факт'!C44</f>
        <v>0</v>
      </c>
      <c r="D44" s="23">
        <f>'июль факт'!D44+'август факт'!D44+'сентябрь факт'!D44</f>
        <v>0</v>
      </c>
      <c r="E44" s="23">
        <f>'июль факт'!E44+'август факт'!E44+'сентябрь факт'!E44</f>
        <v>0</v>
      </c>
      <c r="F44" s="24">
        <f>'июль факт'!F44+'август факт'!F44+'сентябрь факт'!F44</f>
        <v>200.735</v>
      </c>
      <c r="G44" s="7"/>
      <c r="H44" s="7"/>
      <c r="I44" s="7"/>
      <c r="J44" s="7"/>
      <c r="K44" s="7"/>
      <c r="L44" s="7"/>
    </row>
    <row r="45" spans="1:6" s="7" customFormat="1" ht="22.5" customHeight="1">
      <c r="A45" s="39" t="s">
        <v>16</v>
      </c>
      <c r="B45" s="11">
        <f t="shared" si="0"/>
        <v>86.066</v>
      </c>
      <c r="C45" s="23">
        <f>'июль факт'!C45+'август факт'!C45+'сентябрь факт'!C45</f>
        <v>0</v>
      </c>
      <c r="D45" s="23">
        <f>'июль факт'!D45+'август факт'!D45+'сентябрь факт'!D45</f>
        <v>0</v>
      </c>
      <c r="E45" s="23">
        <f>'июль факт'!E45+'август факт'!E45+'сентябрь факт'!E45</f>
        <v>0</v>
      </c>
      <c r="F45" s="24">
        <f>'июль факт'!F45+'август факт'!F45+'сентябрь факт'!F45</f>
        <v>86.066</v>
      </c>
    </row>
    <row r="46" spans="1:12" s="20" customFormat="1" ht="24.75" customHeight="1">
      <c r="A46" s="118" t="s">
        <v>35</v>
      </c>
      <c r="B46" s="11">
        <f t="shared" si="0"/>
        <v>252.005</v>
      </c>
      <c r="C46" s="23">
        <f>'июль факт'!C46+'август факт'!C46+'сентябрь факт'!C46</f>
        <v>0</v>
      </c>
      <c r="D46" s="23">
        <f>'июль факт'!D46+'август факт'!D46+'сентябрь факт'!D46</f>
        <v>0</v>
      </c>
      <c r="E46" s="23">
        <f>'июль факт'!E46+'август факт'!E46+'сентябрь факт'!E46</f>
        <v>124.899</v>
      </c>
      <c r="F46" s="24">
        <f>'июль факт'!F46+'август факт'!F46+'сентябрь факт'!F46</f>
        <v>127.106</v>
      </c>
      <c r="G46" s="7"/>
      <c r="H46" s="7"/>
      <c r="I46" s="7"/>
      <c r="J46" s="7"/>
      <c r="K46" s="7"/>
      <c r="L46" s="7"/>
    </row>
    <row r="47" spans="1:6" s="7" customFormat="1" ht="24" customHeight="1">
      <c r="A47" s="39" t="s">
        <v>17</v>
      </c>
      <c r="B47" s="11">
        <f t="shared" si="0"/>
        <v>188.963</v>
      </c>
      <c r="C47" s="23">
        <f>'июль факт'!C47+'август факт'!C47+'сентябрь факт'!C47</f>
        <v>0</v>
      </c>
      <c r="D47" s="23">
        <f>'июль факт'!D47+'август факт'!D47+'сентябрь факт'!D47</f>
        <v>0</v>
      </c>
      <c r="E47" s="23">
        <f>'июль факт'!E47+'август факт'!E47+'сентябрь факт'!E47</f>
        <v>124.899</v>
      </c>
      <c r="F47" s="24">
        <f>'июль факт'!F47+'август факт'!F47+'сентябрь факт'!F47</f>
        <v>64.064</v>
      </c>
    </row>
    <row r="48" spans="1:6" s="7" customFormat="1" ht="24" customHeight="1">
      <c r="A48" s="39" t="s">
        <v>14</v>
      </c>
      <c r="B48" s="11">
        <f t="shared" si="0"/>
        <v>63.042</v>
      </c>
      <c r="C48" s="23">
        <f>'июль факт'!C48+'август факт'!C48+'сентябрь факт'!C48</f>
        <v>0</v>
      </c>
      <c r="D48" s="23">
        <f>'июль факт'!D48+'август факт'!D48+'сентябрь факт'!D48</f>
        <v>0</v>
      </c>
      <c r="E48" s="23">
        <f>'июль факт'!E48+'август факт'!E48+'сентябрь факт'!E48</f>
        <v>0</v>
      </c>
      <c r="F48" s="24">
        <f>'июль факт'!F48+'август факт'!F48+'сентябрь факт'!F48</f>
        <v>63.042</v>
      </c>
    </row>
    <row r="49" spans="1:6" s="7" customFormat="1" ht="24" customHeight="1">
      <c r="A49" s="39" t="s">
        <v>15</v>
      </c>
      <c r="B49" s="11">
        <f t="shared" si="0"/>
        <v>48.551</v>
      </c>
      <c r="C49" s="23">
        <f>'июль факт'!C49+'август факт'!C49+'сентябрь факт'!C49</f>
        <v>0</v>
      </c>
      <c r="D49" s="23">
        <f>'июль факт'!D49+'август факт'!D49+'сентябрь факт'!D49</f>
        <v>0</v>
      </c>
      <c r="E49" s="23">
        <f>'июль факт'!E49+'август факт'!E49+'сентябрь факт'!E49</f>
        <v>0</v>
      </c>
      <c r="F49" s="24">
        <f>'июль факт'!F49+'август факт'!F49+'сентябрь факт'!F49</f>
        <v>48.551</v>
      </c>
    </row>
    <row r="50" spans="1:6" s="7" customFormat="1" ht="23.25" customHeight="1">
      <c r="A50" s="39" t="s">
        <v>16</v>
      </c>
      <c r="B50" s="11">
        <f t="shared" si="0"/>
        <v>14.491</v>
      </c>
      <c r="C50" s="23">
        <f>'июль факт'!C50+'август факт'!C50+'сентябрь факт'!C50</f>
        <v>0</v>
      </c>
      <c r="D50" s="23">
        <f>'июль факт'!D50+'август факт'!D50+'сентябрь факт'!D50</f>
        <v>0</v>
      </c>
      <c r="E50" s="23">
        <f>'июль факт'!E50+'август факт'!E50+'сентябрь факт'!E50</f>
        <v>0</v>
      </c>
      <c r="F50" s="24">
        <f>'июль факт'!F50+'август факт'!F50+'сентябрь факт'!F50</f>
        <v>14.491</v>
      </c>
    </row>
    <row r="51" spans="1:12" s="20" customFormat="1" ht="40.5" customHeight="1">
      <c r="A51" s="125" t="s">
        <v>74</v>
      </c>
      <c r="B51" s="11">
        <f t="shared" si="0"/>
        <v>1.2770000000000001</v>
      </c>
      <c r="C51" s="23">
        <f>'июль факт'!C51+'август факт'!C51+'сентябрь факт'!C51</f>
        <v>0</v>
      </c>
      <c r="D51" s="23">
        <f>'июль факт'!D51+'август факт'!D51+'сентябрь факт'!D51</f>
        <v>0</v>
      </c>
      <c r="E51" s="23">
        <f>'июль факт'!E51+'август факт'!E51+'сентябрь факт'!E51</f>
        <v>0</v>
      </c>
      <c r="F51" s="24">
        <f>'июль факт'!F51+'август факт'!F51+'сентябрь факт'!F51</f>
        <v>1.2770000000000001</v>
      </c>
      <c r="G51" s="7"/>
      <c r="H51" s="7"/>
      <c r="I51" s="7"/>
      <c r="J51" s="7"/>
      <c r="K51" s="7"/>
      <c r="L51" s="7"/>
    </row>
    <row r="52" spans="1:6" s="7" customFormat="1" ht="23.25" customHeight="1">
      <c r="A52" s="39" t="s">
        <v>17</v>
      </c>
      <c r="B52" s="11">
        <f t="shared" si="0"/>
        <v>1.2770000000000001</v>
      </c>
      <c r="C52" s="23">
        <f>'июль факт'!C52+'август факт'!C52+'сентябрь факт'!C52</f>
        <v>0</v>
      </c>
      <c r="D52" s="23">
        <f>'июль факт'!D52+'август факт'!D52+'сентябрь факт'!D52</f>
        <v>0</v>
      </c>
      <c r="E52" s="23">
        <f>'июль факт'!E52+'август факт'!E52+'сентябрь факт'!E52</f>
        <v>0</v>
      </c>
      <c r="F52" s="24">
        <f>'июль факт'!F52+'август факт'!F52+'сентябрь факт'!F52</f>
        <v>1.2770000000000001</v>
      </c>
    </row>
    <row r="53" spans="1:6" s="7" customFormat="1" ht="23.25" customHeight="1">
      <c r="A53" s="39" t="s">
        <v>14</v>
      </c>
      <c r="B53" s="11">
        <f t="shared" si="0"/>
        <v>0</v>
      </c>
      <c r="C53" s="23">
        <f>'июль факт'!C53+'август факт'!C53+'сентябрь факт'!C53</f>
        <v>0</v>
      </c>
      <c r="D53" s="23">
        <f>'июль факт'!D53+'август факт'!D53+'сентябрь факт'!D53</f>
        <v>0</v>
      </c>
      <c r="E53" s="23">
        <f>'июль факт'!E53+'август факт'!E53+'сентябрь факт'!E53</f>
        <v>0</v>
      </c>
      <c r="F53" s="24">
        <f>'июль факт'!F53+'август факт'!F53+'сентябрь факт'!F53</f>
        <v>0</v>
      </c>
    </row>
    <row r="54" spans="1:12" s="6" customFormat="1" ht="23.25" customHeight="1">
      <c r="A54" s="39" t="s">
        <v>15</v>
      </c>
      <c r="B54" s="11">
        <f t="shared" si="0"/>
        <v>0</v>
      </c>
      <c r="C54" s="23">
        <f>'июль факт'!C54+'август факт'!C54+'сентябрь факт'!C54</f>
        <v>0</v>
      </c>
      <c r="D54" s="23">
        <f>'июль факт'!D54+'август факт'!D54+'сентябрь факт'!D54</f>
        <v>0</v>
      </c>
      <c r="E54" s="23">
        <f>'июль факт'!E54+'август факт'!E54+'сентябрь факт'!E54</f>
        <v>0</v>
      </c>
      <c r="F54" s="24">
        <f>'июль факт'!F54+'август факт'!F54+'сентябрь факт'!F54</f>
        <v>0</v>
      </c>
      <c r="G54" s="7"/>
      <c r="H54" s="7"/>
      <c r="I54" s="7"/>
      <c r="J54" s="7"/>
      <c r="K54" s="7"/>
      <c r="L54" s="7"/>
    </row>
    <row r="55" spans="1:12" s="2" customFormat="1" ht="23.25" customHeight="1">
      <c r="A55" s="39" t="s">
        <v>16</v>
      </c>
      <c r="B55" s="11">
        <f t="shared" si="0"/>
        <v>0</v>
      </c>
      <c r="C55" s="23">
        <f>'июль факт'!C55+'август факт'!C55+'сентябрь факт'!C55</f>
        <v>0</v>
      </c>
      <c r="D55" s="23">
        <f>'июль факт'!D55+'август факт'!D55+'сентябрь факт'!D55</f>
        <v>0</v>
      </c>
      <c r="E55" s="23">
        <f>'июль факт'!E55+'август факт'!E55+'сентябрь факт'!E55</f>
        <v>0</v>
      </c>
      <c r="F55" s="24">
        <f>'июль факт'!F55+'август факт'!F55+'сентябрь факт'!F55</f>
        <v>0</v>
      </c>
      <c r="G55" s="7"/>
      <c r="H55" s="7"/>
      <c r="I55" s="7"/>
      <c r="J55" s="7"/>
      <c r="K55" s="7"/>
      <c r="L55" s="7"/>
    </row>
    <row r="56" spans="1:12" s="20" customFormat="1" ht="45.75" customHeight="1">
      <c r="A56" s="118" t="s">
        <v>75</v>
      </c>
      <c r="B56" s="11">
        <f t="shared" si="0"/>
        <v>6437.85</v>
      </c>
      <c r="C56" s="23">
        <f>'июль факт'!C56+'август факт'!C56+'сентябрь факт'!C56</f>
        <v>6261.085</v>
      </c>
      <c r="D56" s="23">
        <f>'июль факт'!D56+'август факт'!D56+'сентябрь факт'!D56</f>
        <v>0</v>
      </c>
      <c r="E56" s="23">
        <f>'июль факт'!E56+'август факт'!E56+'сентябрь факт'!E56</f>
        <v>176.76500000000001</v>
      </c>
      <c r="F56" s="24">
        <f>'июль факт'!F56+'август факт'!F56+'сентябрь факт'!F56</f>
        <v>0</v>
      </c>
      <c r="G56" s="7"/>
      <c r="H56" s="7"/>
      <c r="I56" s="7"/>
      <c r="J56" s="7"/>
      <c r="K56" s="7"/>
      <c r="L56" s="7"/>
    </row>
    <row r="57" spans="1:12" s="2" customFormat="1" ht="21" customHeight="1">
      <c r="A57" s="39" t="s">
        <v>17</v>
      </c>
      <c r="B57" s="11">
        <f t="shared" si="0"/>
        <v>6437.85</v>
      </c>
      <c r="C57" s="23">
        <f>'июль факт'!C57+'август факт'!C57+'сентябрь факт'!C57</f>
        <v>6261.085</v>
      </c>
      <c r="D57" s="23">
        <f>'июль факт'!D57+'август факт'!D57+'сентябрь факт'!D57</f>
        <v>0</v>
      </c>
      <c r="E57" s="23">
        <f>'июль факт'!E57+'август факт'!E57+'сентябрь факт'!E57</f>
        <v>176.76500000000001</v>
      </c>
      <c r="F57" s="24">
        <f>'июль факт'!F57+'август факт'!F57+'сентябрь факт'!F57</f>
        <v>0</v>
      </c>
      <c r="G57" s="7"/>
      <c r="H57" s="7"/>
      <c r="I57" s="7"/>
      <c r="J57" s="7"/>
      <c r="K57" s="7"/>
      <c r="L57" s="7"/>
    </row>
    <row r="58" spans="1:12" s="2" customFormat="1" ht="24.75" customHeight="1">
      <c r="A58" s="39" t="s">
        <v>14</v>
      </c>
      <c r="B58" s="11">
        <f t="shared" si="0"/>
        <v>0</v>
      </c>
      <c r="C58" s="23">
        <f>'июль факт'!C58+'август факт'!C58+'сентябрь факт'!C58</f>
        <v>0</v>
      </c>
      <c r="D58" s="23">
        <f>'июль факт'!D58+'август факт'!D58+'сентябрь факт'!D58</f>
        <v>0</v>
      </c>
      <c r="E58" s="23">
        <f>'июль факт'!E58+'август факт'!E58+'сентябрь факт'!E58</f>
        <v>0</v>
      </c>
      <c r="F58" s="24">
        <f>'июль факт'!F58+'август факт'!F58+'сентябрь факт'!F58</f>
        <v>0</v>
      </c>
      <c r="G58" s="7"/>
      <c r="H58" s="7"/>
      <c r="I58" s="7"/>
      <c r="J58" s="7"/>
      <c r="K58" s="7"/>
      <c r="L58" s="7"/>
    </row>
    <row r="59" spans="1:12" s="2" customFormat="1" ht="24.75" customHeight="1">
      <c r="A59" s="39" t="s">
        <v>15</v>
      </c>
      <c r="B59" s="11">
        <f t="shared" si="0"/>
        <v>0</v>
      </c>
      <c r="C59" s="23">
        <f>'июль факт'!C59+'август факт'!C59+'сентябрь факт'!C59</f>
        <v>0</v>
      </c>
      <c r="D59" s="23">
        <f>'июль факт'!D59+'август факт'!D59+'сентябрь факт'!D59</f>
        <v>0</v>
      </c>
      <c r="E59" s="23">
        <f>'июль факт'!E59+'август факт'!E59+'сентябрь факт'!E59</f>
        <v>0</v>
      </c>
      <c r="F59" s="24">
        <f>'июль факт'!F59+'август факт'!F59+'сентябрь факт'!F59</f>
        <v>0</v>
      </c>
      <c r="G59" s="7"/>
      <c r="H59" s="7"/>
      <c r="I59" s="7"/>
      <c r="J59" s="7"/>
      <c r="K59" s="7"/>
      <c r="L59" s="7"/>
    </row>
    <row r="60" spans="1:12" s="2" customFormat="1" ht="21.75" customHeight="1">
      <c r="A60" s="39" t="s">
        <v>16</v>
      </c>
      <c r="B60" s="11">
        <f t="shared" si="0"/>
        <v>0</v>
      </c>
      <c r="C60" s="23">
        <f>'июль факт'!C60+'август факт'!C60+'сентябрь факт'!C60</f>
        <v>0</v>
      </c>
      <c r="D60" s="23">
        <f>'июль факт'!D60+'август факт'!D60+'сентябрь факт'!D60</f>
        <v>0</v>
      </c>
      <c r="E60" s="23">
        <f>'июль факт'!E60+'август факт'!E60+'сентябрь факт'!E60</f>
        <v>0</v>
      </c>
      <c r="F60" s="24">
        <f>'июль факт'!F60+'август факт'!F60+'сентябрь факт'!F60</f>
        <v>0</v>
      </c>
      <c r="G60" s="7"/>
      <c r="H60" s="7"/>
      <c r="I60" s="7"/>
      <c r="J60" s="7"/>
      <c r="K60" s="7"/>
      <c r="L60" s="7"/>
    </row>
    <row r="61" spans="1:12" s="20" customFormat="1" ht="27.75" customHeight="1">
      <c r="A61" s="126" t="s">
        <v>30</v>
      </c>
      <c r="B61" s="11">
        <f t="shared" si="0"/>
        <v>1773.4370000000001</v>
      </c>
      <c r="C61" s="23">
        <f>'июль факт'!C61+'август факт'!C61+'сентябрь факт'!C61</f>
        <v>0</v>
      </c>
      <c r="D61" s="23">
        <f>'июль факт'!D61+'август факт'!D61+'сентябрь факт'!D61</f>
        <v>0</v>
      </c>
      <c r="E61" s="23">
        <f>'июль факт'!E61+'август факт'!E61+'сентябрь факт'!E61</f>
        <v>1362.0030000000002</v>
      </c>
      <c r="F61" s="24">
        <f>'июль факт'!F61+'август факт'!F61+'сентябрь факт'!F61</f>
        <v>411.43399999999997</v>
      </c>
      <c r="G61" s="7"/>
      <c r="H61" s="7"/>
      <c r="I61" s="7"/>
      <c r="J61" s="7"/>
      <c r="K61" s="7"/>
      <c r="L61" s="7"/>
    </row>
    <row r="62" spans="1:12" s="2" customFormat="1" ht="23.25" customHeight="1">
      <c r="A62" s="39" t="s">
        <v>17</v>
      </c>
      <c r="B62" s="11">
        <f t="shared" si="0"/>
        <v>1773.4370000000001</v>
      </c>
      <c r="C62" s="23">
        <f>'июль факт'!C62+'август факт'!C62+'сентябрь факт'!C62</f>
        <v>0</v>
      </c>
      <c r="D62" s="23">
        <f>'июль факт'!D62+'август факт'!D62+'сентябрь факт'!D62</f>
        <v>0</v>
      </c>
      <c r="E62" s="23">
        <f>'июль факт'!E62+'август факт'!E62+'сентябрь факт'!E62</f>
        <v>1362.0030000000002</v>
      </c>
      <c r="F62" s="24">
        <f>'июль факт'!F62+'август факт'!F62+'сентябрь факт'!F62</f>
        <v>411.43399999999997</v>
      </c>
      <c r="G62" s="7"/>
      <c r="H62" s="7"/>
      <c r="I62" s="7"/>
      <c r="J62" s="7"/>
      <c r="K62" s="7"/>
      <c r="L62" s="7"/>
    </row>
    <row r="63" spans="1:12" s="2" customFormat="1" ht="31.5" customHeight="1">
      <c r="A63" s="39" t="s">
        <v>14</v>
      </c>
      <c r="B63" s="11">
        <f t="shared" si="0"/>
        <v>0</v>
      </c>
      <c r="C63" s="23">
        <f>'июль факт'!C63+'август факт'!C63+'сентябрь факт'!C63</f>
        <v>0</v>
      </c>
      <c r="D63" s="23">
        <f>'июль факт'!D63+'август факт'!D63+'сентябрь факт'!D63</f>
        <v>0</v>
      </c>
      <c r="E63" s="23">
        <f>'июль факт'!E63+'август факт'!E63+'сентябрь факт'!E63</f>
        <v>0</v>
      </c>
      <c r="F63" s="24">
        <f>'июль факт'!F63+'август факт'!F63+'сентябрь факт'!F63</f>
        <v>0</v>
      </c>
      <c r="G63" s="7"/>
      <c r="H63" s="7"/>
      <c r="I63" s="7"/>
      <c r="J63" s="7"/>
      <c r="K63" s="7"/>
      <c r="L63" s="7"/>
    </row>
    <row r="64" spans="1:12" s="2" customFormat="1" ht="24.75" customHeight="1">
      <c r="A64" s="39" t="s">
        <v>15</v>
      </c>
      <c r="B64" s="11">
        <f t="shared" si="0"/>
        <v>0</v>
      </c>
      <c r="C64" s="23">
        <f>'июль факт'!C64+'август факт'!C64+'сентябрь факт'!C64</f>
        <v>0</v>
      </c>
      <c r="D64" s="23">
        <f>'июль факт'!D64+'август факт'!D64+'сентябрь факт'!D64</f>
        <v>0</v>
      </c>
      <c r="E64" s="23">
        <f>'июль факт'!E64+'август факт'!E64+'сентябрь факт'!E64</f>
        <v>0</v>
      </c>
      <c r="F64" s="24">
        <f>'июль факт'!F64+'август факт'!F64+'сентябрь факт'!F64</f>
        <v>0</v>
      </c>
      <c r="G64" s="7"/>
      <c r="H64" s="7"/>
      <c r="I64" s="7"/>
      <c r="J64" s="7"/>
      <c r="K64" s="7"/>
      <c r="L64" s="7"/>
    </row>
    <row r="65" spans="1:12" s="2" customFormat="1" ht="26.25" customHeight="1">
      <c r="A65" s="39" t="s">
        <v>16</v>
      </c>
      <c r="B65" s="11">
        <f t="shared" si="0"/>
        <v>0</v>
      </c>
      <c r="C65" s="23">
        <f>'июль факт'!C65+'август факт'!C65+'сентябрь факт'!C65</f>
        <v>0</v>
      </c>
      <c r="D65" s="23">
        <f>'июль факт'!D65+'август факт'!D65+'сентябрь факт'!D65</f>
        <v>0</v>
      </c>
      <c r="E65" s="23">
        <f>'июль факт'!E65+'август факт'!E65+'сентябрь факт'!E65</f>
        <v>0</v>
      </c>
      <c r="F65" s="24">
        <f>'июль факт'!F65+'август факт'!F65+'сентябрь факт'!F65</f>
        <v>0</v>
      </c>
      <c r="G65" s="7"/>
      <c r="H65" s="7"/>
      <c r="I65" s="7"/>
      <c r="J65" s="7"/>
      <c r="K65" s="7"/>
      <c r="L65" s="7"/>
    </row>
    <row r="66" spans="1:12" s="6" customFormat="1" ht="39" customHeight="1">
      <c r="A66" s="126" t="s">
        <v>4</v>
      </c>
      <c r="B66" s="11">
        <f t="shared" si="0"/>
        <v>2553.151</v>
      </c>
      <c r="C66" s="23">
        <f>'июль факт'!C66+'август факт'!C66+'сентябрь факт'!C66</f>
        <v>2553.151</v>
      </c>
      <c r="D66" s="23">
        <f>'июль факт'!D66+'август факт'!D66+'сентябрь факт'!D66</f>
        <v>0</v>
      </c>
      <c r="E66" s="23">
        <f>'июль факт'!E66+'август факт'!E66+'сентябрь факт'!E66</f>
        <v>0</v>
      </c>
      <c r="F66" s="24">
        <f>'июль факт'!F66+'август факт'!F66+'сентябрь факт'!F66</f>
        <v>0</v>
      </c>
      <c r="G66" s="7"/>
      <c r="H66" s="7"/>
      <c r="I66" s="7"/>
      <c r="J66" s="7"/>
      <c r="K66" s="7"/>
      <c r="L66" s="7"/>
    </row>
    <row r="67" spans="1:12" s="6" customFormat="1" ht="36" customHeight="1">
      <c r="A67" s="50" t="s">
        <v>38</v>
      </c>
      <c r="B67" s="11">
        <f t="shared" si="0"/>
        <v>1130.378</v>
      </c>
      <c r="C67" s="23">
        <f>'июль факт'!C67+'август факт'!C67+'сентябрь факт'!C67</f>
        <v>1130.378</v>
      </c>
      <c r="D67" s="23">
        <f>'июль факт'!D67+'август факт'!D67+'сентябрь факт'!D67</f>
        <v>0</v>
      </c>
      <c r="E67" s="23">
        <f>'июль факт'!E67+'август факт'!E67+'сентябрь факт'!E67</f>
        <v>0</v>
      </c>
      <c r="F67" s="24">
        <f>'июль факт'!F67+'август факт'!F67+'сентябрь факт'!F67</f>
        <v>0</v>
      </c>
      <c r="G67" s="7"/>
      <c r="H67" s="7"/>
      <c r="I67" s="7"/>
      <c r="J67" s="7"/>
      <c r="K67" s="7"/>
      <c r="L67" s="7"/>
    </row>
    <row r="68" spans="1:12" s="6" customFormat="1" ht="42" customHeight="1">
      <c r="A68" s="122" t="s">
        <v>48</v>
      </c>
      <c r="B68" s="87">
        <f t="shared" si="0"/>
        <v>1422.773</v>
      </c>
      <c r="C68" s="23">
        <f>'июль факт'!C68+'август факт'!C68+'сентябрь факт'!C68</f>
        <v>1422.773</v>
      </c>
      <c r="D68" s="23">
        <f>'июль факт'!D68+'август факт'!D68+'сентябрь факт'!D68</f>
        <v>0</v>
      </c>
      <c r="E68" s="23">
        <f>'июль факт'!E68+'август факт'!E68+'сентябрь факт'!E68</f>
        <v>0</v>
      </c>
      <c r="F68" s="24">
        <f>'июль факт'!F68+'август факт'!F68+'сентябрь факт'!F68</f>
        <v>0</v>
      </c>
      <c r="G68" s="7"/>
      <c r="H68" s="7"/>
      <c r="I68" s="7"/>
      <c r="J68" s="7"/>
      <c r="K68" s="7"/>
      <c r="L68" s="7"/>
    </row>
    <row r="69" spans="1:12" s="6" customFormat="1" ht="45" customHeight="1">
      <c r="A69" s="52" t="s">
        <v>49</v>
      </c>
      <c r="B69" s="123">
        <f t="shared" si="0"/>
        <v>2.299</v>
      </c>
      <c r="C69" s="23">
        <f>'июль факт'!C69+'август факт'!C69+'сентябрь факт'!C69</f>
        <v>2.299</v>
      </c>
      <c r="D69" s="23">
        <f>'июль факт'!D69+'август факт'!D69+'сентябрь факт'!D69</f>
        <v>0</v>
      </c>
      <c r="E69" s="23">
        <f>'июль факт'!E69+'август факт'!E69+'сентябрь факт'!E69</f>
        <v>0</v>
      </c>
      <c r="F69" s="24">
        <f>'июль факт'!F69+'август факт'!F69+'сентябрь факт'!F69</f>
        <v>0</v>
      </c>
      <c r="G69" s="7"/>
      <c r="H69" s="7"/>
      <c r="I69" s="7"/>
      <c r="J69" s="7"/>
      <c r="K69" s="7"/>
      <c r="L69" s="7"/>
    </row>
    <row r="70" spans="1:12" s="6" customFormat="1" ht="28.5" customHeight="1">
      <c r="A70" s="61" t="s">
        <v>50</v>
      </c>
      <c r="B70" s="62">
        <f aca="true" t="shared" si="1" ref="B70:B133">C70+D70+E70+F70</f>
        <v>751.023</v>
      </c>
      <c r="C70" s="23">
        <f>'июль факт'!C70+'август факт'!C70+'сентябрь факт'!C70</f>
        <v>751.023</v>
      </c>
      <c r="D70" s="23">
        <f>'июль факт'!D70+'август факт'!D70+'сентябрь факт'!D70</f>
        <v>0</v>
      </c>
      <c r="E70" s="23">
        <f>'июль факт'!E70+'август факт'!E70+'сентябрь факт'!E70</f>
        <v>0</v>
      </c>
      <c r="F70" s="24">
        <f>'июль факт'!F70+'август факт'!F70+'сентябрь факт'!F70</f>
        <v>0</v>
      </c>
      <c r="G70" s="7"/>
      <c r="H70" s="7"/>
      <c r="I70" s="7"/>
      <c r="J70" s="7"/>
      <c r="K70" s="7"/>
      <c r="L70" s="7"/>
    </row>
    <row r="71" spans="1:12" s="6" customFormat="1" ht="28.5" customHeight="1">
      <c r="A71" s="61" t="s">
        <v>51</v>
      </c>
      <c r="B71" s="62">
        <f t="shared" si="1"/>
        <v>1.209</v>
      </c>
      <c r="C71" s="23">
        <f>'июль факт'!C71+'август факт'!C71+'сентябрь факт'!C71</f>
        <v>1.209</v>
      </c>
      <c r="D71" s="23">
        <f>'июль факт'!D71+'август факт'!D71+'сентябрь факт'!D71</f>
        <v>0</v>
      </c>
      <c r="E71" s="23">
        <f>'июль факт'!E71+'август факт'!E71+'сентябрь факт'!E71</f>
        <v>0</v>
      </c>
      <c r="F71" s="24">
        <f>'июль факт'!F71+'август факт'!F71+'сентябрь факт'!F71</f>
        <v>0</v>
      </c>
      <c r="G71" s="7"/>
      <c r="H71" s="7"/>
      <c r="I71" s="7"/>
      <c r="J71" s="7"/>
      <c r="K71" s="7"/>
      <c r="L71" s="7"/>
    </row>
    <row r="72" spans="1:12" s="20" customFormat="1" ht="24" customHeight="1">
      <c r="A72" s="61" t="s">
        <v>52</v>
      </c>
      <c r="B72" s="62">
        <f t="shared" si="1"/>
        <v>671.75</v>
      </c>
      <c r="C72" s="23">
        <f>'июль факт'!C72+'август факт'!C72+'сентябрь факт'!C72</f>
        <v>671.75</v>
      </c>
      <c r="D72" s="23">
        <f>'июль факт'!D72+'август факт'!D72+'сентябрь факт'!D72</f>
        <v>0</v>
      </c>
      <c r="E72" s="23">
        <f>'июль факт'!E72+'август факт'!E72+'сентябрь факт'!E72</f>
        <v>0</v>
      </c>
      <c r="F72" s="24">
        <f>'июль факт'!F72+'август факт'!F72+'сентябрь факт'!F72</f>
        <v>0</v>
      </c>
      <c r="G72" s="7"/>
      <c r="H72" s="7"/>
      <c r="I72" s="7"/>
      <c r="J72" s="7"/>
      <c r="K72" s="7"/>
      <c r="L72" s="7"/>
    </row>
    <row r="73" spans="1:12" s="2" customFormat="1" ht="24" customHeight="1">
      <c r="A73" s="61" t="s">
        <v>53</v>
      </c>
      <c r="B73" s="62">
        <f t="shared" si="1"/>
        <v>1.0899999999999999</v>
      </c>
      <c r="C73" s="23">
        <f>'июль факт'!C73+'август факт'!C73+'сентябрь факт'!C73</f>
        <v>1.0899999999999999</v>
      </c>
      <c r="D73" s="23">
        <f>'июль факт'!D73+'август факт'!D73+'сентябрь факт'!D73</f>
        <v>0</v>
      </c>
      <c r="E73" s="23">
        <f>'июль факт'!E73+'август факт'!E73+'сентябрь факт'!E73</f>
        <v>0</v>
      </c>
      <c r="F73" s="24">
        <f>'июль факт'!F73+'август факт'!F73+'сентябрь факт'!F73</f>
        <v>0</v>
      </c>
      <c r="G73" s="7"/>
      <c r="H73" s="7"/>
      <c r="I73" s="7"/>
      <c r="J73" s="7"/>
      <c r="K73" s="7"/>
      <c r="L73" s="7"/>
    </row>
    <row r="74" spans="1:12" s="2" customFormat="1" ht="19.5" customHeight="1">
      <c r="A74" s="39" t="s">
        <v>14</v>
      </c>
      <c r="B74" s="11">
        <f t="shared" si="1"/>
        <v>0</v>
      </c>
      <c r="C74" s="23">
        <f>'июль факт'!C74+'август факт'!C74+'сентябрь факт'!C74</f>
        <v>0</v>
      </c>
      <c r="D74" s="23">
        <f>'июль факт'!D74+'август факт'!D74+'сентябрь факт'!D74</f>
        <v>0</v>
      </c>
      <c r="E74" s="23">
        <f>'июль факт'!E74+'август факт'!E74+'сентябрь факт'!E74</f>
        <v>0</v>
      </c>
      <c r="F74" s="24">
        <f>'июль факт'!F74+'август факт'!F74+'сентябрь факт'!F74</f>
        <v>0</v>
      </c>
      <c r="G74" s="7"/>
      <c r="H74" s="7"/>
      <c r="I74" s="7"/>
      <c r="J74" s="7"/>
      <c r="K74" s="7"/>
      <c r="L74" s="7"/>
    </row>
    <row r="75" spans="1:12" s="2" customFormat="1" ht="24.75" customHeight="1">
      <c r="A75" s="39" t="s">
        <v>15</v>
      </c>
      <c r="B75" s="11">
        <f t="shared" si="1"/>
        <v>0</v>
      </c>
      <c r="C75" s="23">
        <f>'июль факт'!C75+'август факт'!C75+'сентябрь факт'!C75</f>
        <v>0</v>
      </c>
      <c r="D75" s="23">
        <f>'июль факт'!D75+'август факт'!D75+'сентябрь факт'!D75</f>
        <v>0</v>
      </c>
      <c r="E75" s="23">
        <f>'июль факт'!E75+'август факт'!E75+'сентябрь факт'!E75</f>
        <v>0</v>
      </c>
      <c r="F75" s="24">
        <f>'июль факт'!F75+'август факт'!F75+'сентябрь факт'!F75</f>
        <v>0</v>
      </c>
      <c r="G75" s="7"/>
      <c r="H75" s="7"/>
      <c r="I75" s="7"/>
      <c r="J75" s="7"/>
      <c r="K75" s="7"/>
      <c r="L75" s="7"/>
    </row>
    <row r="76" spans="1:12" s="2" customFormat="1" ht="25.5" customHeight="1">
      <c r="A76" s="39" t="s">
        <v>16</v>
      </c>
      <c r="B76" s="11">
        <f t="shared" si="1"/>
        <v>0</v>
      </c>
      <c r="C76" s="23">
        <f>'июль факт'!C76+'август факт'!C76+'сентябрь факт'!C76</f>
        <v>0</v>
      </c>
      <c r="D76" s="23">
        <f>'июль факт'!D76+'август факт'!D76+'сентябрь факт'!D76</f>
        <v>0</v>
      </c>
      <c r="E76" s="23">
        <f>'июль факт'!E76+'август факт'!E76+'сентябрь факт'!E76</f>
        <v>0</v>
      </c>
      <c r="F76" s="24">
        <f>'июль факт'!F76+'август факт'!F76+'сентябрь факт'!F76</f>
        <v>0</v>
      </c>
      <c r="G76" s="7"/>
      <c r="H76" s="7"/>
      <c r="I76" s="7"/>
      <c r="J76" s="7"/>
      <c r="K76" s="7"/>
      <c r="L76" s="7"/>
    </row>
    <row r="77" spans="1:12" s="46" customFormat="1" ht="68.25" customHeight="1">
      <c r="A77" s="118" t="s">
        <v>33</v>
      </c>
      <c r="B77" s="11">
        <f t="shared" si="1"/>
        <v>5055.612</v>
      </c>
      <c r="C77" s="23">
        <f>'июль факт'!C77+'август факт'!C77+'сентябрь факт'!C77</f>
        <v>3103.612</v>
      </c>
      <c r="D77" s="23">
        <f>'июль факт'!D77+'август факт'!D77+'сентябрь факт'!D77</f>
        <v>0</v>
      </c>
      <c r="E77" s="23">
        <f>'июль факт'!E77+'август факт'!E77+'сентябрь факт'!E77</f>
        <v>741.83</v>
      </c>
      <c r="F77" s="24">
        <f>'июль факт'!F77+'август факт'!F77+'сентябрь факт'!F77</f>
        <v>1210.17</v>
      </c>
      <c r="G77" s="45"/>
      <c r="H77" s="45"/>
      <c r="I77" s="45"/>
      <c r="J77" s="45"/>
      <c r="K77" s="45"/>
      <c r="L77" s="45"/>
    </row>
    <row r="78" spans="1:12" s="46" customFormat="1" ht="27.75" customHeight="1">
      <c r="A78" s="39" t="s">
        <v>17</v>
      </c>
      <c r="B78" s="11">
        <f t="shared" si="1"/>
        <v>1518.2999999999997</v>
      </c>
      <c r="C78" s="23">
        <f>'июль факт'!C78+'август факт'!C78+'сентябрь факт'!C78</f>
        <v>438.0999999999999</v>
      </c>
      <c r="D78" s="23">
        <f>'июль факт'!D78+'август факт'!D78+'сентябрь факт'!D78</f>
        <v>0</v>
      </c>
      <c r="E78" s="23">
        <f>'июль факт'!E78+'август факт'!E78+'сентябрь факт'!E78</f>
        <v>741.83</v>
      </c>
      <c r="F78" s="24">
        <f>'июль факт'!F78+'август факт'!F78+'сентябрь факт'!F78</f>
        <v>338.37</v>
      </c>
      <c r="G78" s="45"/>
      <c r="H78" s="45"/>
      <c r="I78" s="45"/>
      <c r="J78" s="45"/>
      <c r="K78" s="45"/>
      <c r="L78" s="45"/>
    </row>
    <row r="79" spans="1:12" s="20" customFormat="1" ht="25.5" customHeight="1">
      <c r="A79" s="50" t="s">
        <v>79</v>
      </c>
      <c r="B79" s="11">
        <f>C79+D79+E79+F79</f>
        <v>2665.5119999999997</v>
      </c>
      <c r="C79" s="23">
        <f>'июль факт'!C79+'август факт'!C79+'сентябрь факт'!C79</f>
        <v>2665.5119999999997</v>
      </c>
      <c r="D79" s="23">
        <f>'июль факт'!D79+'август факт'!D79+'сентябрь факт'!D79</f>
        <v>0</v>
      </c>
      <c r="E79" s="23">
        <f>'июль факт'!E79+'август факт'!E79+'сентябрь факт'!E79</f>
        <v>0</v>
      </c>
      <c r="F79" s="24">
        <f>'июль факт'!F79+'август факт'!F79+'сентябрь факт'!F79</f>
        <v>0</v>
      </c>
      <c r="G79" s="7"/>
      <c r="H79" s="7"/>
      <c r="I79" s="7"/>
      <c r="J79" s="7"/>
      <c r="K79" s="7"/>
      <c r="L79" s="7"/>
    </row>
    <row r="80" spans="1:12" s="2" customFormat="1" ht="19.5" customHeight="1">
      <c r="A80" s="50" t="s">
        <v>43</v>
      </c>
      <c r="B80" s="119">
        <f>C80+D80+E80+F80</f>
        <v>4.069</v>
      </c>
      <c r="C80" s="23">
        <f>'июль факт'!C80+'август факт'!C80+'сентябрь факт'!C80</f>
        <v>4.069</v>
      </c>
      <c r="D80" s="23">
        <f>'июль факт'!D80+'август факт'!D80+'сентябрь факт'!D80</f>
        <v>0</v>
      </c>
      <c r="E80" s="23">
        <f>'июль факт'!E80+'август факт'!E80+'сентябрь факт'!E80</f>
        <v>0</v>
      </c>
      <c r="F80" s="24">
        <f>'июль факт'!F80+'август факт'!F80+'сентябрь факт'!F80</f>
        <v>0</v>
      </c>
      <c r="G80" s="7"/>
      <c r="H80" s="7"/>
      <c r="I80" s="7"/>
      <c r="J80" s="7"/>
      <c r="K80" s="7"/>
      <c r="L80" s="7"/>
    </row>
    <row r="81" spans="1:12" s="2" customFormat="1" ht="19.5" customHeight="1">
      <c r="A81" s="39" t="s">
        <v>14</v>
      </c>
      <c r="B81" s="11">
        <f t="shared" si="1"/>
        <v>871.8</v>
      </c>
      <c r="C81" s="23">
        <f>'июль факт'!C81+'август факт'!C81+'сентябрь факт'!C81</f>
        <v>0</v>
      </c>
      <c r="D81" s="23">
        <f>'июль факт'!D81+'август факт'!D81+'сентябрь факт'!D81</f>
        <v>0</v>
      </c>
      <c r="E81" s="23">
        <f>'июль факт'!E81+'август факт'!E81+'сентябрь факт'!E81</f>
        <v>0</v>
      </c>
      <c r="F81" s="24">
        <f>'июль факт'!F81+'август факт'!F81+'сентябрь факт'!F81</f>
        <v>871.8</v>
      </c>
      <c r="G81" s="7"/>
      <c r="H81" s="7"/>
      <c r="I81" s="7"/>
      <c r="J81" s="7"/>
      <c r="K81" s="7"/>
      <c r="L81" s="7"/>
    </row>
    <row r="82" spans="1:29" s="2" customFormat="1" ht="23.25" customHeight="1">
      <c r="A82" s="39" t="s">
        <v>15</v>
      </c>
      <c r="B82" s="11">
        <f t="shared" si="1"/>
        <v>762.768</v>
      </c>
      <c r="C82" s="23">
        <f>'июль факт'!C82+'август факт'!C82+'сентябрь факт'!C82</f>
        <v>0</v>
      </c>
      <c r="D82" s="23">
        <f>'июль факт'!D82+'август факт'!D82+'сентябрь факт'!D82</f>
        <v>0</v>
      </c>
      <c r="E82" s="23">
        <f>'июль факт'!E82+'август факт'!E82+'сентябрь факт'!E82</f>
        <v>0</v>
      </c>
      <c r="F82" s="24">
        <f>'июль факт'!F82+'август факт'!F82+'сентябрь факт'!F82</f>
        <v>762.768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spans="1:29" s="2" customFormat="1" ht="23.25" customHeight="1">
      <c r="A83" s="39" t="s">
        <v>16</v>
      </c>
      <c r="B83" s="11">
        <f t="shared" si="1"/>
        <v>109.03200000000001</v>
      </c>
      <c r="C83" s="23">
        <f>'июль факт'!C83+'август факт'!C83+'сентябрь факт'!C83</f>
        <v>0</v>
      </c>
      <c r="D83" s="23">
        <f>'июль факт'!D83+'август факт'!D83+'сентябрь факт'!D83</f>
        <v>0</v>
      </c>
      <c r="E83" s="23">
        <f>'июль факт'!E83+'август факт'!E83+'сентябрь факт'!E83</f>
        <v>0</v>
      </c>
      <c r="F83" s="24">
        <f>'июль факт'!F83+'август факт'!F83+'сентябрь факт'!F83</f>
        <v>109.03200000000001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spans="1:29" s="2" customFormat="1" ht="42" customHeight="1">
      <c r="A84" s="118" t="s">
        <v>29</v>
      </c>
      <c r="B84" s="11">
        <f t="shared" si="1"/>
        <v>6500.866000000001</v>
      </c>
      <c r="C84" s="23">
        <f>'июль факт'!C84+'август факт'!C84+'сентябрь факт'!C84</f>
        <v>6474.275000000001</v>
      </c>
      <c r="D84" s="23">
        <f>'июль факт'!D84+'август факт'!D84+'сентябрь факт'!D84</f>
        <v>0</v>
      </c>
      <c r="E84" s="23">
        <f>'июль факт'!E84+'август факт'!E84+'сентябрь факт'!E84</f>
        <v>0</v>
      </c>
      <c r="F84" s="24">
        <f>'июль факт'!F84+'август факт'!F84+'сентябрь факт'!F84</f>
        <v>26.591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spans="1:29" s="2" customFormat="1" ht="23.25" customHeight="1">
      <c r="A85" s="39" t="s">
        <v>17</v>
      </c>
      <c r="B85" s="11">
        <f t="shared" si="1"/>
        <v>1971.7940000000006</v>
      </c>
      <c r="C85" s="23">
        <f>'июль факт'!C85+'август факт'!C85+'сентябрь факт'!C85</f>
        <v>1945.2030000000007</v>
      </c>
      <c r="D85" s="23">
        <f>'июль факт'!D85+'август факт'!D85+'сентябрь факт'!D85</f>
        <v>0</v>
      </c>
      <c r="E85" s="23">
        <f>'июль факт'!E85+'август факт'!E85+'сентябрь факт'!E85</f>
        <v>0</v>
      </c>
      <c r="F85" s="24">
        <f>'июль факт'!F85+'август факт'!F85+'сентябрь факт'!F85</f>
        <v>26.591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 spans="1:29" s="2" customFormat="1" ht="23.25" customHeight="1">
      <c r="A86" s="50" t="s">
        <v>56</v>
      </c>
      <c r="B86" s="11">
        <f t="shared" si="1"/>
        <v>4529.072</v>
      </c>
      <c r="C86" s="23">
        <f>'июль факт'!C86+'август факт'!C86+'сентябрь факт'!C86</f>
        <v>4529.072</v>
      </c>
      <c r="D86" s="23">
        <f>'июль факт'!D86+'август факт'!D86+'сентябрь факт'!D86</f>
        <v>0</v>
      </c>
      <c r="E86" s="23">
        <f>'июль факт'!E86+'август факт'!E86+'сентябрь факт'!E86</f>
        <v>0</v>
      </c>
      <c r="F86" s="24">
        <f>'июль факт'!F86+'август факт'!F86+'сентябрь факт'!F86</f>
        <v>0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</row>
    <row r="87" spans="1:29" s="2" customFormat="1" ht="23.25" customHeight="1">
      <c r="A87" s="50" t="s">
        <v>43</v>
      </c>
      <c r="B87" s="11">
        <f t="shared" si="1"/>
        <v>7.007000000000001</v>
      </c>
      <c r="C87" s="23">
        <f>'июль факт'!C87+'август факт'!C87+'сентябрь факт'!C87</f>
        <v>7.007000000000001</v>
      </c>
      <c r="D87" s="23">
        <f>'июль факт'!D87+'август факт'!D87+'сентябрь факт'!D87</f>
        <v>0</v>
      </c>
      <c r="E87" s="23">
        <f>'июль факт'!E87+'август факт'!E87+'сентябрь факт'!E87</f>
        <v>0</v>
      </c>
      <c r="F87" s="24">
        <f>'июль факт'!F87+'август факт'!F87+'сентябрь факт'!F87</f>
        <v>0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 spans="1:29" s="2" customFormat="1" ht="23.25" customHeight="1">
      <c r="A88" s="39" t="s">
        <v>14</v>
      </c>
      <c r="B88" s="11">
        <f t="shared" si="1"/>
        <v>0</v>
      </c>
      <c r="C88" s="23">
        <f>'июль факт'!C88+'август факт'!C88+'сентябрь факт'!C88</f>
        <v>0</v>
      </c>
      <c r="D88" s="23">
        <f>'июль факт'!D88+'август факт'!D88+'сентябрь факт'!D88</f>
        <v>0</v>
      </c>
      <c r="E88" s="23">
        <f>'июль факт'!E88+'август факт'!E88+'сентябрь факт'!E88</f>
        <v>0</v>
      </c>
      <c r="F88" s="24">
        <f>'июль факт'!F88+'август факт'!F88+'сентябрь факт'!F88</f>
        <v>0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</row>
    <row r="89" spans="1:29" s="2" customFormat="1" ht="23.25" customHeight="1">
      <c r="A89" s="39" t="s">
        <v>15</v>
      </c>
      <c r="B89" s="11">
        <f t="shared" si="1"/>
        <v>0</v>
      </c>
      <c r="C89" s="23">
        <f>'июль факт'!C89+'август факт'!C89+'сентябрь факт'!C89</f>
        <v>0</v>
      </c>
      <c r="D89" s="23">
        <f>'июль факт'!D89+'август факт'!D89+'сентябрь факт'!D89</f>
        <v>0</v>
      </c>
      <c r="E89" s="23">
        <f>'июль факт'!E89+'август факт'!E89+'сентябрь факт'!E89</f>
        <v>0</v>
      </c>
      <c r="F89" s="24">
        <f>'июль факт'!F89+'август факт'!F89+'сентябрь факт'!F89</f>
        <v>0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s="2" customFormat="1" ht="23.25" customHeight="1">
      <c r="A90" s="39" t="s">
        <v>16</v>
      </c>
      <c r="B90" s="11">
        <f t="shared" si="1"/>
        <v>0</v>
      </c>
      <c r="C90" s="23">
        <f>'июль факт'!C90+'август факт'!C90+'сентябрь факт'!C90</f>
        <v>0</v>
      </c>
      <c r="D90" s="23">
        <f>'июль факт'!D90+'август факт'!D90+'сентябрь факт'!D90</f>
        <v>0</v>
      </c>
      <c r="E90" s="23">
        <f>'июль факт'!E90+'август факт'!E90+'сентябрь факт'!E90</f>
        <v>0</v>
      </c>
      <c r="F90" s="24">
        <f>'июль факт'!F90+'август факт'!F90+'сентябрь факт'!F90</f>
        <v>0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29" s="2" customFormat="1" ht="23.25" customHeight="1">
      <c r="A91" s="118" t="s">
        <v>32</v>
      </c>
      <c r="B91" s="11">
        <f t="shared" si="1"/>
        <v>38.099000000000004</v>
      </c>
      <c r="C91" s="23">
        <f>'июль факт'!C91+'август факт'!C91+'сентябрь факт'!C91</f>
        <v>0</v>
      </c>
      <c r="D91" s="23">
        <f>'июль факт'!D91+'август факт'!D91+'сентябрь факт'!D91</f>
        <v>0</v>
      </c>
      <c r="E91" s="23">
        <f>'июль факт'!E91+'август факт'!E91+'сентябрь факт'!E91</f>
        <v>38.099000000000004</v>
      </c>
      <c r="F91" s="24">
        <f>'июль факт'!F91+'август факт'!F91+'сентябрь факт'!F91</f>
        <v>0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</row>
    <row r="92" spans="1:29" s="2" customFormat="1" ht="25.5" customHeight="1">
      <c r="A92" s="39" t="s">
        <v>17</v>
      </c>
      <c r="B92" s="11">
        <f t="shared" si="1"/>
        <v>38.099000000000004</v>
      </c>
      <c r="C92" s="23">
        <f>'июль факт'!C92+'август факт'!C92+'сентябрь факт'!C92</f>
        <v>0</v>
      </c>
      <c r="D92" s="23">
        <f>'июль факт'!D92+'август факт'!D92+'сентябрь факт'!D92</f>
        <v>0</v>
      </c>
      <c r="E92" s="23">
        <f>'июль факт'!E92+'август факт'!E92+'сентябрь факт'!E92</f>
        <v>38.099000000000004</v>
      </c>
      <c r="F92" s="24">
        <f>'июль факт'!F92+'август факт'!F92+'сентябрь факт'!F92</f>
        <v>0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</row>
    <row r="93" spans="1:29" s="2" customFormat="1" ht="23.25" customHeight="1">
      <c r="A93" s="39" t="s">
        <v>14</v>
      </c>
      <c r="B93" s="11">
        <f t="shared" si="1"/>
        <v>0</v>
      </c>
      <c r="C93" s="23">
        <f>'июль факт'!C93+'август факт'!C93+'сентябрь факт'!C93</f>
        <v>0</v>
      </c>
      <c r="D93" s="23">
        <f>'июль факт'!D93+'август факт'!D93+'сентябрь факт'!D93</f>
        <v>0</v>
      </c>
      <c r="E93" s="23">
        <f>'июль факт'!E93+'август факт'!E93+'сентябрь факт'!E93</f>
        <v>0</v>
      </c>
      <c r="F93" s="24">
        <f>'июль факт'!F93+'август факт'!F93+'сентябрь факт'!F93</f>
        <v>0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</row>
    <row r="94" spans="1:29" s="2" customFormat="1" ht="34.5" customHeight="1">
      <c r="A94" s="39" t="s">
        <v>15</v>
      </c>
      <c r="B94" s="11">
        <f t="shared" si="1"/>
        <v>0</v>
      </c>
      <c r="C94" s="23">
        <f>'июль факт'!C94+'август факт'!C94+'сентябрь факт'!C94</f>
        <v>0</v>
      </c>
      <c r="D94" s="23">
        <f>'июль факт'!D94+'август факт'!D94+'сентябрь факт'!D94</f>
        <v>0</v>
      </c>
      <c r="E94" s="23">
        <f>'июль факт'!E94+'август факт'!E94+'сентябрь факт'!E94</f>
        <v>0</v>
      </c>
      <c r="F94" s="24">
        <f>'июль факт'!F94+'август факт'!F94+'сентябрь факт'!F94</f>
        <v>0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</row>
    <row r="95" spans="1:29" s="2" customFormat="1" ht="23.25" customHeight="1">
      <c r="A95" s="39" t="s">
        <v>16</v>
      </c>
      <c r="B95" s="11">
        <f t="shared" si="1"/>
        <v>0</v>
      </c>
      <c r="C95" s="23">
        <f>'июль факт'!C95+'август факт'!C95+'сентябрь факт'!C95</f>
        <v>0</v>
      </c>
      <c r="D95" s="23">
        <f>'июль факт'!D95+'август факт'!D95+'сентябрь факт'!D95</f>
        <v>0</v>
      </c>
      <c r="E95" s="23">
        <f>'июль факт'!E95+'август факт'!E95+'сентябрь факт'!E95</f>
        <v>0</v>
      </c>
      <c r="F95" s="24">
        <f>'июль факт'!F95+'август факт'!F95+'сентябрь факт'!F95</f>
        <v>0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</row>
    <row r="96" spans="1:29" s="2" customFormat="1" ht="23.25" customHeight="1">
      <c r="A96" s="118" t="s">
        <v>28</v>
      </c>
      <c r="B96" s="11">
        <f t="shared" si="1"/>
        <v>276.26700000000005</v>
      </c>
      <c r="C96" s="23">
        <f>'июль факт'!C96+'август факт'!C96+'сентябрь факт'!C96</f>
        <v>0</v>
      </c>
      <c r="D96" s="23">
        <f>'июль факт'!D96+'август факт'!D96+'сентябрь факт'!D96</f>
        <v>0</v>
      </c>
      <c r="E96" s="23">
        <f>'июль факт'!E96+'август факт'!E96+'сентябрь факт'!E96</f>
        <v>0</v>
      </c>
      <c r="F96" s="24">
        <f>'июль факт'!F96+'август факт'!F96+'сентябрь факт'!F96</f>
        <v>276.26700000000005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</row>
    <row r="97" spans="1:29" s="2" customFormat="1" ht="26.25" customHeight="1">
      <c r="A97" s="39" t="s">
        <v>17</v>
      </c>
      <c r="B97" s="11">
        <f t="shared" si="1"/>
        <v>2.623</v>
      </c>
      <c r="C97" s="23">
        <f>'июль факт'!C97+'август факт'!C97+'сентябрь факт'!C97</f>
        <v>0</v>
      </c>
      <c r="D97" s="23">
        <f>'июль факт'!D97+'август факт'!D97+'сентябрь факт'!D97</f>
        <v>0</v>
      </c>
      <c r="E97" s="23">
        <f>'июль факт'!E97+'август факт'!E97+'сентябрь факт'!E97</f>
        <v>0</v>
      </c>
      <c r="F97" s="24">
        <f>'июль факт'!F97+'август факт'!F97+'сентябрь факт'!F97</f>
        <v>2.623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</row>
    <row r="98" spans="1:29" s="2" customFormat="1" ht="23.25" customHeight="1">
      <c r="A98" s="39" t="s">
        <v>14</v>
      </c>
      <c r="B98" s="11">
        <f t="shared" si="1"/>
        <v>273.644</v>
      </c>
      <c r="C98" s="23">
        <f>'июль факт'!C98+'август факт'!C98+'сентябрь факт'!C98</f>
        <v>0</v>
      </c>
      <c r="D98" s="23">
        <f>'июль факт'!D98+'август факт'!D98+'сентябрь факт'!D98</f>
        <v>0</v>
      </c>
      <c r="E98" s="23">
        <f>'июль факт'!E98+'август факт'!E98+'сентябрь факт'!E98</f>
        <v>0</v>
      </c>
      <c r="F98" s="24">
        <f>'июль факт'!F98+'август факт'!F98+'сентябрь факт'!F98</f>
        <v>273.644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</row>
    <row r="99" spans="1:29" s="2" customFormat="1" ht="39.75" customHeight="1">
      <c r="A99" s="39" t="s">
        <v>15</v>
      </c>
      <c r="B99" s="11">
        <f t="shared" si="1"/>
        <v>273.644</v>
      </c>
      <c r="C99" s="23">
        <f>'июль факт'!C99+'август факт'!C99+'сентябрь факт'!C99</f>
        <v>0</v>
      </c>
      <c r="D99" s="23">
        <f>'июль факт'!D99+'август факт'!D99+'сентябрь факт'!D99</f>
        <v>0</v>
      </c>
      <c r="E99" s="23">
        <f>'июль факт'!E99+'август факт'!E99+'сентябрь факт'!E99</f>
        <v>0</v>
      </c>
      <c r="F99" s="24">
        <f>'июль факт'!F99+'август факт'!F99+'сентябрь факт'!F99</f>
        <v>273.644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</row>
    <row r="100" spans="1:29" s="2" customFormat="1" ht="23.25" customHeight="1">
      <c r="A100" s="39" t="s">
        <v>16</v>
      </c>
      <c r="B100" s="11">
        <f t="shared" si="1"/>
        <v>0</v>
      </c>
      <c r="C100" s="23">
        <f>'июль факт'!C100+'август факт'!C100+'сентябрь факт'!C100</f>
        <v>0</v>
      </c>
      <c r="D100" s="23">
        <f>'июль факт'!D100+'август факт'!D100+'сентябрь факт'!D100</f>
        <v>0</v>
      </c>
      <c r="E100" s="23">
        <f>'июль факт'!E100+'август факт'!E100+'сентябрь факт'!E100</f>
        <v>0</v>
      </c>
      <c r="F100" s="24">
        <f>'июль факт'!F100+'август факт'!F100+'сентябрь факт'!F100</f>
        <v>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</row>
    <row r="101" spans="1:29" s="2" customFormat="1" ht="23.25" customHeight="1">
      <c r="A101" s="118" t="s">
        <v>34</v>
      </c>
      <c r="B101" s="11">
        <f t="shared" si="1"/>
        <v>658.564</v>
      </c>
      <c r="C101" s="23">
        <f>'июль факт'!C101+'август факт'!C101+'сентябрь факт'!C101</f>
        <v>0</v>
      </c>
      <c r="D101" s="23">
        <f>'июль факт'!D101+'август факт'!D101+'сентябрь факт'!D101</f>
        <v>0</v>
      </c>
      <c r="E101" s="23">
        <f>'июль факт'!E101+'август факт'!E101+'сентябрь факт'!E101</f>
        <v>32.405</v>
      </c>
      <c r="F101" s="24">
        <f>'июль факт'!F101+'август факт'!F101+'сентябрь факт'!F101</f>
        <v>626.159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</row>
    <row r="102" spans="1:23" s="2" customFormat="1" ht="23.25" customHeight="1">
      <c r="A102" s="39" t="s">
        <v>17</v>
      </c>
      <c r="B102" s="11">
        <f t="shared" si="1"/>
        <v>191.844</v>
      </c>
      <c r="C102" s="23">
        <f>'июль факт'!C102+'август факт'!C102+'сентябрь факт'!C102</f>
        <v>0</v>
      </c>
      <c r="D102" s="23">
        <f>'июль факт'!D102+'август факт'!D102+'сентябрь факт'!D102</f>
        <v>0</v>
      </c>
      <c r="E102" s="23">
        <f>'июль факт'!E102+'август факт'!E102+'сентябрь факт'!E102</f>
        <v>32.405</v>
      </c>
      <c r="F102" s="24">
        <f>'июль факт'!F102+'август факт'!F102+'сентябрь факт'!F102</f>
        <v>159.439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s="2" customFormat="1" ht="23.25" customHeight="1">
      <c r="A103" s="39" t="s">
        <v>14</v>
      </c>
      <c r="B103" s="11">
        <f t="shared" si="1"/>
        <v>466.72</v>
      </c>
      <c r="C103" s="23">
        <f>'июль факт'!C103+'август факт'!C103+'сентябрь факт'!C103</f>
        <v>0</v>
      </c>
      <c r="D103" s="23">
        <f>'июль факт'!D103+'август факт'!D103+'сентябрь факт'!D103</f>
        <v>0</v>
      </c>
      <c r="E103" s="23">
        <f>'июль факт'!E103+'август факт'!E103+'сентябрь факт'!E103</f>
        <v>0</v>
      </c>
      <c r="F103" s="24">
        <f>'июль факт'!F103+'август факт'!F103+'сентябрь факт'!F103</f>
        <v>466.72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s="2" customFormat="1" ht="23.25" customHeight="1">
      <c r="A104" s="39" t="s">
        <v>15</v>
      </c>
      <c r="B104" s="11">
        <f t="shared" si="1"/>
        <v>0</v>
      </c>
      <c r="C104" s="23">
        <f>'июль факт'!C104+'август факт'!C104+'сентябрь факт'!C104</f>
        <v>0</v>
      </c>
      <c r="D104" s="23">
        <f>'июль факт'!D104+'август факт'!D104+'сентябрь факт'!D104</f>
        <v>0</v>
      </c>
      <c r="E104" s="23">
        <f>'июль факт'!E104+'август факт'!E104+'сентябрь факт'!E104</f>
        <v>0</v>
      </c>
      <c r="F104" s="24">
        <f>'июль факт'!F104+'август факт'!F104+'сентябрь факт'!F104</f>
        <v>0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s="2" customFormat="1" ht="23.25" customHeight="1">
      <c r="A105" s="39" t="s">
        <v>16</v>
      </c>
      <c r="B105" s="11">
        <f t="shared" si="1"/>
        <v>466.72</v>
      </c>
      <c r="C105" s="23">
        <f>'июль факт'!C105+'август факт'!C105+'сентябрь факт'!C105</f>
        <v>0</v>
      </c>
      <c r="D105" s="23">
        <f>'июль факт'!D105+'август факт'!D105+'сентябрь факт'!D105</f>
        <v>0</v>
      </c>
      <c r="E105" s="23">
        <f>'июль факт'!E105+'август факт'!E105+'сентябрь факт'!E105</f>
        <v>0</v>
      </c>
      <c r="F105" s="24">
        <f>'июль факт'!F105+'август факт'!F105+'сентябрь факт'!F105</f>
        <v>466.72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s="2" customFormat="1" ht="23.25" customHeight="1">
      <c r="A106" s="118" t="s">
        <v>26</v>
      </c>
      <c r="B106" s="11">
        <f t="shared" si="1"/>
        <v>445.044</v>
      </c>
      <c r="C106" s="23">
        <f>'июль факт'!C106+'август факт'!C106+'сентябрь факт'!C106</f>
        <v>0</v>
      </c>
      <c r="D106" s="23">
        <f>'июль факт'!D106+'август факт'!D106+'сентябрь факт'!D106</f>
        <v>0</v>
      </c>
      <c r="E106" s="23">
        <f>'июль факт'!E106+'август факт'!E106+'сентябрь факт'!E106</f>
        <v>445.044</v>
      </c>
      <c r="F106" s="24">
        <f>'июль факт'!F106+'август факт'!F106+'сентябрь факт'!F106</f>
        <v>0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s="2" customFormat="1" ht="31.5" customHeight="1">
      <c r="A107" s="39" t="s">
        <v>17</v>
      </c>
      <c r="B107" s="11">
        <f t="shared" si="1"/>
        <v>445.044</v>
      </c>
      <c r="C107" s="23">
        <f>'июль факт'!C107+'август факт'!C107+'сентябрь факт'!C107</f>
        <v>0</v>
      </c>
      <c r="D107" s="23">
        <f>'июль факт'!D107+'август факт'!D107+'сентябрь факт'!D107</f>
        <v>0</v>
      </c>
      <c r="E107" s="23">
        <f>'июль факт'!E107+'август факт'!E107+'сентябрь факт'!E107</f>
        <v>445.044</v>
      </c>
      <c r="F107" s="24">
        <f>'июль факт'!F107+'август факт'!F107+'сентябрь факт'!F107</f>
        <v>0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s="2" customFormat="1" ht="23.25" customHeight="1">
      <c r="A108" s="39" t="s">
        <v>14</v>
      </c>
      <c r="B108" s="11">
        <f t="shared" si="1"/>
        <v>0</v>
      </c>
      <c r="C108" s="23">
        <f>'июль факт'!C108+'август факт'!C108+'сентябрь факт'!C108</f>
        <v>0</v>
      </c>
      <c r="D108" s="23">
        <f>'июль факт'!D108+'август факт'!D108+'сентябрь факт'!D108</f>
        <v>0</v>
      </c>
      <c r="E108" s="23">
        <f>'июль факт'!E108+'август факт'!E108+'сентябрь факт'!E108</f>
        <v>0</v>
      </c>
      <c r="F108" s="24">
        <f>'июль факт'!F108+'август факт'!F108+'сентябрь факт'!F108</f>
        <v>0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2" customFormat="1" ht="23.25" customHeight="1">
      <c r="A109" s="39" t="s">
        <v>15</v>
      </c>
      <c r="B109" s="11">
        <f t="shared" si="1"/>
        <v>0</v>
      </c>
      <c r="C109" s="23">
        <f>'июль факт'!C109+'август факт'!C109+'сентябрь факт'!C109</f>
        <v>0</v>
      </c>
      <c r="D109" s="23">
        <f>'июль факт'!D109+'август факт'!D109+'сентябрь факт'!D109</f>
        <v>0</v>
      </c>
      <c r="E109" s="23">
        <f>'июль факт'!E109+'август факт'!E109+'сентябрь факт'!E109</f>
        <v>0</v>
      </c>
      <c r="F109" s="24">
        <f>'июль факт'!F109+'август факт'!F109+'сентябрь факт'!F109</f>
        <v>0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s="2" customFormat="1" ht="23.25" customHeight="1">
      <c r="A110" s="39" t="s">
        <v>16</v>
      </c>
      <c r="B110" s="11">
        <f t="shared" si="1"/>
        <v>0</v>
      </c>
      <c r="C110" s="23">
        <f>'июль факт'!C110+'август факт'!C110+'сентябрь факт'!C110</f>
        <v>0</v>
      </c>
      <c r="D110" s="23">
        <f>'июль факт'!D110+'август факт'!D110+'сентябрь факт'!D110</f>
        <v>0</v>
      </c>
      <c r="E110" s="23">
        <f>'июль факт'!E110+'август факт'!E110+'сентябрь факт'!E110</f>
        <v>0</v>
      </c>
      <c r="F110" s="24">
        <f>'июль факт'!F110+'август факт'!F110+'сентябрь факт'!F110</f>
        <v>0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s="2" customFormat="1" ht="23.25" customHeight="1">
      <c r="A111" s="118" t="s">
        <v>27</v>
      </c>
      <c r="B111" s="11">
        <f t="shared" si="1"/>
        <v>1265.287</v>
      </c>
      <c r="C111" s="23">
        <f>'июль факт'!C111+'август факт'!C111+'сентябрь факт'!C111</f>
        <v>0</v>
      </c>
      <c r="D111" s="23">
        <f>'июль факт'!D111+'август факт'!D111+'сентябрь факт'!D111</f>
        <v>0</v>
      </c>
      <c r="E111" s="23">
        <f>'июль факт'!E111+'август факт'!E111+'сентябрь факт'!E111</f>
        <v>1265.287</v>
      </c>
      <c r="F111" s="24">
        <f>'июль факт'!F111+'август факт'!F111+'сентябрь факт'!F111</f>
        <v>0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s="2" customFormat="1" ht="32.25" customHeight="1">
      <c r="A112" s="39" t="s">
        <v>17</v>
      </c>
      <c r="B112" s="11">
        <f t="shared" si="1"/>
        <v>1265.287</v>
      </c>
      <c r="C112" s="23">
        <f>'июль факт'!C112+'август факт'!C112+'сентябрь факт'!C112</f>
        <v>0</v>
      </c>
      <c r="D112" s="23">
        <f>'июль факт'!D112+'август факт'!D112+'сентябрь факт'!D112</f>
        <v>0</v>
      </c>
      <c r="E112" s="23">
        <f>'июль факт'!E112+'август факт'!E112+'сентябрь факт'!E112</f>
        <v>1265.287</v>
      </c>
      <c r="F112" s="24">
        <f>'июль факт'!F112+'август факт'!F112+'сентябрь факт'!F112</f>
        <v>0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s="2" customFormat="1" ht="23.25" customHeight="1">
      <c r="A113" s="39" t="s">
        <v>14</v>
      </c>
      <c r="B113" s="11">
        <f t="shared" si="1"/>
        <v>0</v>
      </c>
      <c r="C113" s="23">
        <f>'июль факт'!C113+'август факт'!C113+'сентябрь факт'!C113</f>
        <v>0</v>
      </c>
      <c r="D113" s="23">
        <f>'июль факт'!D113+'август факт'!D113+'сентябрь факт'!D113</f>
        <v>0</v>
      </c>
      <c r="E113" s="23">
        <f>'июль факт'!E113+'август факт'!E113+'сентябрь факт'!E113</f>
        <v>0</v>
      </c>
      <c r="F113" s="24">
        <f>'июль факт'!F113+'август факт'!F113+'сентябрь факт'!F113</f>
        <v>0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s="2" customFormat="1" ht="23.25" customHeight="1">
      <c r="A114" s="39" t="s">
        <v>15</v>
      </c>
      <c r="B114" s="11">
        <f t="shared" si="1"/>
        <v>0</v>
      </c>
      <c r="C114" s="23">
        <f>'июль факт'!C114+'август факт'!C114+'сентябрь факт'!C114</f>
        <v>0</v>
      </c>
      <c r="D114" s="23">
        <f>'июль факт'!D114+'август факт'!D114+'сентябрь факт'!D114</f>
        <v>0</v>
      </c>
      <c r="E114" s="23">
        <f>'июль факт'!E114+'август факт'!E114+'сентябрь факт'!E114</f>
        <v>0</v>
      </c>
      <c r="F114" s="24">
        <f>'июль факт'!F114+'август факт'!F114+'сентябрь факт'!F114</f>
        <v>0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s="2" customFormat="1" ht="23.25" customHeight="1">
      <c r="A115" s="39" t="s">
        <v>16</v>
      </c>
      <c r="B115" s="11">
        <f t="shared" si="1"/>
        <v>0</v>
      </c>
      <c r="C115" s="23">
        <f>'июль факт'!C115+'август факт'!C115+'сентябрь факт'!C115</f>
        <v>0</v>
      </c>
      <c r="D115" s="23">
        <f>'июль факт'!D115+'август факт'!D115+'сентябрь факт'!D115</f>
        <v>0</v>
      </c>
      <c r="E115" s="23">
        <f>'июль факт'!E115+'август факт'!E115+'сентябрь факт'!E115</f>
        <v>0</v>
      </c>
      <c r="F115" s="24">
        <f>'июль факт'!F115+'август факт'!F115+'сентябрь факт'!F115</f>
        <v>0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s="2" customFormat="1" ht="23.25" customHeight="1">
      <c r="A116" s="118" t="s">
        <v>45</v>
      </c>
      <c r="B116" s="11">
        <f t="shared" si="1"/>
        <v>0</v>
      </c>
      <c r="C116" s="23">
        <f>'июль факт'!C116+'август факт'!C116+'сентябрь факт'!C116</f>
        <v>0</v>
      </c>
      <c r="D116" s="23">
        <f>'июль факт'!D116+'август факт'!D116+'сентябрь факт'!D116</f>
        <v>0</v>
      </c>
      <c r="E116" s="23">
        <f>'июль факт'!E116+'август факт'!E116+'сентябрь факт'!E116</f>
        <v>0</v>
      </c>
      <c r="F116" s="24">
        <f>'июль факт'!F116+'август факт'!F116+'сентябрь факт'!F116</f>
        <v>0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12" s="2" customFormat="1" ht="24.75" customHeight="1">
      <c r="A117" s="39" t="s">
        <v>17</v>
      </c>
      <c r="B117" s="11">
        <f t="shared" si="1"/>
        <v>0</v>
      </c>
      <c r="C117" s="23">
        <f>'июль факт'!C117+'август факт'!C117+'сентябрь факт'!C117</f>
        <v>0</v>
      </c>
      <c r="D117" s="23">
        <f>'июль факт'!D117+'август факт'!D117+'сентябрь факт'!D117</f>
        <v>0</v>
      </c>
      <c r="E117" s="23">
        <f>'июль факт'!E117+'август факт'!E117+'сентябрь факт'!E117</f>
        <v>0</v>
      </c>
      <c r="F117" s="24">
        <f>'июль факт'!F117+'август факт'!F117+'сентябрь факт'!F117</f>
        <v>0</v>
      </c>
      <c r="G117" s="7"/>
      <c r="H117" s="7"/>
      <c r="I117" s="7"/>
      <c r="J117" s="7"/>
      <c r="K117" s="7"/>
      <c r="L117" s="7"/>
    </row>
    <row r="118" spans="1:12" s="2" customFormat="1" ht="24.75" customHeight="1">
      <c r="A118" s="39" t="s">
        <v>14</v>
      </c>
      <c r="B118" s="11">
        <f t="shared" si="1"/>
        <v>0</v>
      </c>
      <c r="C118" s="23">
        <f>'июль факт'!C118+'август факт'!C118+'сентябрь факт'!C118</f>
        <v>0</v>
      </c>
      <c r="D118" s="23">
        <f>'июль факт'!D118+'август факт'!D118+'сентябрь факт'!D118</f>
        <v>0</v>
      </c>
      <c r="E118" s="23">
        <f>'июль факт'!E118+'август факт'!E118+'сентябрь факт'!E118</f>
        <v>0</v>
      </c>
      <c r="F118" s="24">
        <f>'июль факт'!F118+'август факт'!F118+'сентябрь факт'!F118</f>
        <v>0</v>
      </c>
      <c r="G118" s="7"/>
      <c r="H118" s="7"/>
      <c r="I118" s="7"/>
      <c r="J118" s="7"/>
      <c r="K118" s="7"/>
      <c r="L118" s="7"/>
    </row>
    <row r="119" spans="1:12" s="20" customFormat="1" ht="24.75" customHeight="1">
      <c r="A119" s="39" t="s">
        <v>15</v>
      </c>
      <c r="B119" s="11">
        <f t="shared" si="1"/>
        <v>0</v>
      </c>
      <c r="C119" s="23">
        <f>'июль факт'!C119+'август факт'!C119+'сентябрь факт'!C119</f>
        <v>0</v>
      </c>
      <c r="D119" s="23">
        <f>'июль факт'!D119+'август факт'!D119+'сентябрь факт'!D119</f>
        <v>0</v>
      </c>
      <c r="E119" s="23">
        <f>'июль факт'!E119+'август факт'!E119+'сентябрь факт'!E119</f>
        <v>0</v>
      </c>
      <c r="F119" s="24">
        <f>'июль факт'!F119+'август факт'!F119+'сентябрь факт'!F119</f>
        <v>0</v>
      </c>
      <c r="G119" s="7"/>
      <c r="H119" s="7"/>
      <c r="I119" s="7"/>
      <c r="J119" s="7"/>
      <c r="K119" s="7"/>
      <c r="L119" s="7"/>
    </row>
    <row r="120" spans="1:12" s="2" customFormat="1" ht="24.75" customHeight="1">
      <c r="A120" s="39" t="s">
        <v>16</v>
      </c>
      <c r="B120" s="11">
        <f t="shared" si="1"/>
        <v>0</v>
      </c>
      <c r="C120" s="23">
        <f>'июль факт'!C120+'август факт'!C120+'сентябрь факт'!C120</f>
        <v>0</v>
      </c>
      <c r="D120" s="23">
        <f>'июль факт'!D120+'август факт'!D120+'сентябрь факт'!D120</f>
        <v>0</v>
      </c>
      <c r="E120" s="23">
        <f>'июль факт'!E120+'август факт'!E120+'сентябрь факт'!E120</f>
        <v>0</v>
      </c>
      <c r="F120" s="24">
        <f>'июль факт'!F120+'август факт'!F120+'сентябрь факт'!F120</f>
        <v>0</v>
      </c>
      <c r="G120" s="7"/>
      <c r="H120" s="7"/>
      <c r="I120" s="7"/>
      <c r="J120" s="7"/>
      <c r="K120" s="7"/>
      <c r="L120" s="7"/>
    </row>
    <row r="121" spans="1:12" s="2" customFormat="1" ht="24.75" customHeight="1">
      <c r="A121" s="118" t="s">
        <v>58</v>
      </c>
      <c r="B121" s="11">
        <f t="shared" si="1"/>
        <v>476.454</v>
      </c>
      <c r="C121" s="23">
        <f>'июль факт'!C121+'август факт'!C121+'сентябрь факт'!C121</f>
        <v>0</v>
      </c>
      <c r="D121" s="23">
        <f>'июль факт'!D121+'август факт'!D121+'сентябрь факт'!D121</f>
        <v>0</v>
      </c>
      <c r="E121" s="23">
        <f>'июль факт'!E121+'август факт'!E121+'сентябрь факт'!E121</f>
        <v>476.454</v>
      </c>
      <c r="F121" s="24">
        <f>'июль факт'!F121+'август факт'!F121+'сентябрь факт'!F121</f>
        <v>0</v>
      </c>
      <c r="G121" s="7"/>
      <c r="H121" s="7"/>
      <c r="I121" s="7"/>
      <c r="J121" s="7"/>
      <c r="K121" s="7"/>
      <c r="L121" s="7"/>
    </row>
    <row r="122" spans="1:12" s="2" customFormat="1" ht="24.75" customHeight="1">
      <c r="A122" s="39" t="s">
        <v>17</v>
      </c>
      <c r="B122" s="11">
        <f t="shared" si="1"/>
        <v>263.724</v>
      </c>
      <c r="C122" s="23">
        <f>'июль факт'!C122+'август факт'!C122+'сентябрь факт'!C122</f>
        <v>0</v>
      </c>
      <c r="D122" s="23">
        <f>'июль факт'!D122+'август факт'!D122+'сентябрь факт'!D122</f>
        <v>0</v>
      </c>
      <c r="E122" s="23">
        <f>'июль факт'!E122+'август факт'!E122+'сентябрь факт'!E122</f>
        <v>263.724</v>
      </c>
      <c r="F122" s="24">
        <f>'июль факт'!F122+'август факт'!F122+'сентябрь факт'!F122</f>
        <v>0</v>
      </c>
      <c r="G122" s="7"/>
      <c r="H122" s="7"/>
      <c r="I122" s="7"/>
      <c r="J122" s="7"/>
      <c r="K122" s="7"/>
      <c r="L122" s="7"/>
    </row>
    <row r="123" spans="1:12" s="2" customFormat="1" ht="24.75" customHeight="1">
      <c r="A123" s="39" t="s">
        <v>14</v>
      </c>
      <c r="B123" s="11">
        <f t="shared" si="1"/>
        <v>212.73000000000002</v>
      </c>
      <c r="C123" s="23">
        <f>'июль факт'!C123+'август факт'!C123+'сентябрь факт'!C123</f>
        <v>0</v>
      </c>
      <c r="D123" s="23">
        <f>'июль факт'!D123+'август факт'!D123+'сентябрь факт'!D123</f>
        <v>0</v>
      </c>
      <c r="E123" s="23">
        <f>'июль факт'!E123+'август факт'!E123+'сентябрь факт'!E123</f>
        <v>212.73000000000002</v>
      </c>
      <c r="F123" s="24">
        <f>'июль факт'!F123+'август факт'!F123+'сентябрь факт'!F123</f>
        <v>0</v>
      </c>
      <c r="G123" s="7"/>
      <c r="H123" s="7"/>
      <c r="I123" s="7"/>
      <c r="J123" s="7"/>
      <c r="K123" s="7"/>
      <c r="L123" s="7"/>
    </row>
    <row r="124" spans="1:12" s="20" customFormat="1" ht="24.75" customHeight="1">
      <c r="A124" s="39" t="s">
        <v>15</v>
      </c>
      <c r="B124" s="11">
        <f t="shared" si="1"/>
        <v>212.73000000000002</v>
      </c>
      <c r="C124" s="23">
        <f>'июль факт'!C124+'август факт'!C124+'сентябрь факт'!C124</f>
        <v>0</v>
      </c>
      <c r="D124" s="23">
        <f>'июль факт'!D124+'август факт'!D124+'сентябрь факт'!D124</f>
        <v>0</v>
      </c>
      <c r="E124" s="23">
        <f>'июль факт'!E124+'август факт'!E124+'сентябрь факт'!E124</f>
        <v>212.73000000000002</v>
      </c>
      <c r="F124" s="24">
        <f>'июль факт'!F124+'август факт'!F124+'сентябрь факт'!F124</f>
        <v>0</v>
      </c>
      <c r="G124" s="7"/>
      <c r="H124" s="7"/>
      <c r="I124" s="7"/>
      <c r="J124" s="7"/>
      <c r="K124" s="7"/>
      <c r="L124" s="7"/>
    </row>
    <row r="125" spans="1:12" s="2" customFormat="1" ht="24.75" customHeight="1">
      <c r="A125" s="39" t="s">
        <v>16</v>
      </c>
      <c r="B125" s="11">
        <f t="shared" si="1"/>
        <v>0</v>
      </c>
      <c r="C125" s="23">
        <f>'июль факт'!C125+'август факт'!C125+'сентябрь факт'!C125</f>
        <v>0</v>
      </c>
      <c r="D125" s="23">
        <f>'июль факт'!D125+'август факт'!D125+'сентябрь факт'!D125</f>
        <v>0</v>
      </c>
      <c r="E125" s="23">
        <f>'июль факт'!E125+'август факт'!E125+'сентябрь факт'!E125</f>
        <v>0</v>
      </c>
      <c r="F125" s="24">
        <f>'июль факт'!F125+'август факт'!F125+'сентябрь факт'!F125</f>
        <v>0</v>
      </c>
      <c r="G125" s="7"/>
      <c r="H125" s="7"/>
      <c r="I125" s="7"/>
      <c r="J125" s="7"/>
      <c r="K125" s="7"/>
      <c r="L125" s="7"/>
    </row>
    <row r="126" spans="1:12" s="2" customFormat="1" ht="24.75" customHeight="1">
      <c r="A126" s="118" t="s">
        <v>7</v>
      </c>
      <c r="B126" s="11">
        <f t="shared" si="1"/>
        <v>3737.501</v>
      </c>
      <c r="C126" s="23">
        <f>'июль факт'!C126+'август факт'!C126+'сентябрь факт'!C126</f>
        <v>0</v>
      </c>
      <c r="D126" s="23">
        <f>'июль факт'!D126+'август факт'!D126+'сентябрь факт'!D126</f>
        <v>0</v>
      </c>
      <c r="E126" s="23">
        <f>'июль факт'!E126+'август факт'!E126+'сентябрь факт'!E126</f>
        <v>1724.346</v>
      </c>
      <c r="F126" s="24">
        <f>'июль факт'!F126+'август факт'!F126+'сентябрь факт'!F126</f>
        <v>2013.1550000000002</v>
      </c>
      <c r="G126" s="7"/>
      <c r="H126" s="7"/>
      <c r="I126" s="7"/>
      <c r="J126" s="7"/>
      <c r="K126" s="7"/>
      <c r="L126" s="7"/>
    </row>
    <row r="127" spans="1:12" s="2" customFormat="1" ht="31.5" customHeight="1">
      <c r="A127" s="39" t="s">
        <v>17</v>
      </c>
      <c r="B127" s="11">
        <f t="shared" si="1"/>
        <v>1637.3020000000001</v>
      </c>
      <c r="C127" s="23">
        <f>'июль факт'!C127+'август факт'!C127+'сентябрь факт'!C127</f>
        <v>0</v>
      </c>
      <c r="D127" s="23">
        <f>'июль факт'!D127+'август факт'!D127+'сентябрь факт'!D127</f>
        <v>0</v>
      </c>
      <c r="E127" s="23">
        <f>'июль факт'!E127+'август факт'!E127+'сентябрь факт'!E127</f>
        <v>1257.266</v>
      </c>
      <c r="F127" s="24">
        <f>'июль факт'!F127+'август факт'!F127+'сентябрь факт'!F127</f>
        <v>380.03600000000006</v>
      </c>
      <c r="G127" s="7"/>
      <c r="H127" s="7"/>
      <c r="I127" s="7"/>
      <c r="J127" s="7"/>
      <c r="K127" s="7"/>
      <c r="L127" s="7"/>
    </row>
    <row r="128" spans="1:12" s="2" customFormat="1" ht="26.25" customHeight="1">
      <c r="A128" s="39" t="s">
        <v>14</v>
      </c>
      <c r="B128" s="11">
        <f t="shared" si="1"/>
        <v>2100.199</v>
      </c>
      <c r="C128" s="23">
        <f>'июль факт'!C128+'август факт'!C128+'сентябрь факт'!C128</f>
        <v>0</v>
      </c>
      <c r="D128" s="23">
        <f>'июль факт'!D128+'август факт'!D128+'сентябрь факт'!D128</f>
        <v>0</v>
      </c>
      <c r="E128" s="23">
        <f>'июль факт'!E128+'август факт'!E128+'сентябрь факт'!E128</f>
        <v>467.08000000000004</v>
      </c>
      <c r="F128" s="24">
        <f>'июль факт'!F128+'август факт'!F128+'сентябрь факт'!F128</f>
        <v>1633.1190000000001</v>
      </c>
      <c r="G128" s="7"/>
      <c r="H128" s="7"/>
      <c r="I128" s="7"/>
      <c r="J128" s="7"/>
      <c r="K128" s="7"/>
      <c r="L128" s="7"/>
    </row>
    <row r="129" spans="1:12" s="20" customFormat="1" ht="26.25" customHeight="1">
      <c r="A129" s="39" t="s">
        <v>15</v>
      </c>
      <c r="B129" s="11">
        <f t="shared" si="1"/>
        <v>1651.027</v>
      </c>
      <c r="C129" s="23">
        <f>'июль факт'!C129+'август факт'!C129+'сентябрь факт'!C129</f>
        <v>0</v>
      </c>
      <c r="D129" s="23">
        <f>'июль факт'!D129+'август факт'!D129+'сентябрь факт'!D129</f>
        <v>0</v>
      </c>
      <c r="E129" s="23">
        <f>'июль факт'!E129+'август факт'!E129+'сентябрь факт'!E129</f>
        <v>442.706</v>
      </c>
      <c r="F129" s="24">
        <f>'июль факт'!F129+'август факт'!F129+'сентябрь факт'!F129</f>
        <v>1208.321</v>
      </c>
      <c r="G129" s="7"/>
      <c r="H129" s="7"/>
      <c r="I129" s="7"/>
      <c r="J129" s="7"/>
      <c r="K129" s="7"/>
      <c r="L129" s="7"/>
    </row>
    <row r="130" spans="1:12" s="2" customFormat="1" ht="26.25" customHeight="1">
      <c r="A130" s="47" t="s">
        <v>57</v>
      </c>
      <c r="B130" s="11">
        <f t="shared" si="1"/>
        <v>180</v>
      </c>
      <c r="C130" s="23">
        <f>'июль факт'!C130+'август факт'!C130+'сентябрь факт'!C130</f>
        <v>0</v>
      </c>
      <c r="D130" s="23">
        <f>'июль факт'!D130+'август факт'!D130+'сентябрь факт'!D130</f>
        <v>0</v>
      </c>
      <c r="E130" s="23">
        <f>'июль факт'!E130+'август факт'!E130+'сентябрь факт'!E130</f>
        <v>17.36</v>
      </c>
      <c r="F130" s="24">
        <f>'июль факт'!F130+'август факт'!F130+'сентябрь факт'!F130</f>
        <v>162.64</v>
      </c>
      <c r="G130" s="7"/>
      <c r="H130" s="7"/>
      <c r="I130" s="7"/>
      <c r="J130" s="7"/>
      <c r="K130" s="7"/>
      <c r="L130" s="7"/>
    </row>
    <row r="131" spans="1:12" s="2" customFormat="1" ht="26.25" customHeight="1">
      <c r="A131" s="39" t="s">
        <v>16</v>
      </c>
      <c r="B131" s="11">
        <f t="shared" si="1"/>
        <v>269.172</v>
      </c>
      <c r="C131" s="23">
        <f>'июль факт'!C131+'август факт'!C131+'сентябрь факт'!C131</f>
        <v>0</v>
      </c>
      <c r="D131" s="23">
        <f>'июль факт'!D131+'август факт'!D131+'сентябрь факт'!D131</f>
        <v>0</v>
      </c>
      <c r="E131" s="23">
        <f>'июль факт'!E131+'август факт'!E131+'сентябрь факт'!E131</f>
        <v>7.013999999999999</v>
      </c>
      <c r="F131" s="24">
        <f>'июль факт'!F131+'август факт'!F131+'сентябрь факт'!F131</f>
        <v>262.158</v>
      </c>
      <c r="G131" s="7"/>
      <c r="H131" s="7"/>
      <c r="I131" s="7"/>
      <c r="J131" s="7"/>
      <c r="K131" s="7"/>
      <c r="L131" s="7"/>
    </row>
    <row r="132" spans="1:12" s="21" customFormat="1" ht="28.5" customHeight="1">
      <c r="A132" s="118" t="s">
        <v>5</v>
      </c>
      <c r="B132" s="11">
        <f t="shared" si="1"/>
        <v>8558.868</v>
      </c>
      <c r="C132" s="23">
        <f>'июль факт'!C132+'август факт'!C132+'сентябрь факт'!C132</f>
        <v>1031.1689999999999</v>
      </c>
      <c r="D132" s="23">
        <f>'июль факт'!D132+'август факт'!D132+'сентябрь факт'!D132</f>
        <v>0</v>
      </c>
      <c r="E132" s="23">
        <f>'июль факт'!E132+'август факт'!E132+'сентябрь факт'!E132</f>
        <v>5054.004</v>
      </c>
      <c r="F132" s="24">
        <f>'июль факт'!F132+'август факт'!F132+'сентябрь факт'!F132</f>
        <v>2473.695</v>
      </c>
      <c r="G132" s="7"/>
      <c r="H132" s="7"/>
      <c r="I132" s="7"/>
      <c r="J132" s="7"/>
      <c r="K132" s="7"/>
      <c r="L132" s="7"/>
    </row>
    <row r="133" spans="1:12" s="21" customFormat="1" ht="27" customHeight="1">
      <c r="A133" s="39" t="s">
        <v>17</v>
      </c>
      <c r="B133" s="11">
        <f t="shared" si="1"/>
        <v>4454.189</v>
      </c>
      <c r="C133" s="23">
        <f>'июль факт'!C133+'август факт'!C133+'сентябрь факт'!C133</f>
        <v>0</v>
      </c>
      <c r="D133" s="23">
        <f>'июль факт'!D133+'август факт'!D133+'сентябрь факт'!D133</f>
        <v>0</v>
      </c>
      <c r="E133" s="23">
        <f>'июль факт'!E133+'август факт'!E133+'сентябрь факт'!E133</f>
        <v>3779.6890000000003</v>
      </c>
      <c r="F133" s="24">
        <f>'июль факт'!F133+'август факт'!F133+'сентябрь факт'!F133</f>
        <v>674.5</v>
      </c>
      <c r="G133" s="7"/>
      <c r="H133" s="7"/>
      <c r="I133" s="7"/>
      <c r="J133" s="7"/>
      <c r="K133" s="7"/>
      <c r="L133" s="7"/>
    </row>
    <row r="134" spans="1:12" s="21" customFormat="1" ht="19.5" customHeight="1">
      <c r="A134" s="50" t="s">
        <v>80</v>
      </c>
      <c r="B134" s="11">
        <f aca="true" t="shared" si="2" ref="B134:B159">C134+D134+E134+F134</f>
        <v>1031.1689999999999</v>
      </c>
      <c r="C134" s="23">
        <f>'июль факт'!C134+'август факт'!C134+'сентябрь факт'!C134</f>
        <v>1031.1689999999999</v>
      </c>
      <c r="D134" s="23">
        <f>'июль факт'!D134+'август факт'!D134+'сентябрь факт'!D134</f>
        <v>0</v>
      </c>
      <c r="E134" s="23">
        <f>'июль факт'!E134+'август факт'!E134+'сентябрь факт'!E134</f>
        <v>0</v>
      </c>
      <c r="F134" s="24">
        <f>'июль факт'!F134+'август факт'!F134+'сентябрь факт'!F134</f>
        <v>0</v>
      </c>
      <c r="G134" s="7"/>
      <c r="H134" s="7"/>
      <c r="I134" s="7"/>
      <c r="J134" s="7"/>
      <c r="K134" s="7"/>
      <c r="L134" s="7"/>
    </row>
    <row r="135" spans="1:12" s="21" customFormat="1" ht="19.5" customHeight="1">
      <c r="A135" s="50" t="s">
        <v>43</v>
      </c>
      <c r="B135" s="119">
        <f t="shared" si="2"/>
        <v>1.5219999999999998</v>
      </c>
      <c r="C135" s="23">
        <f>'июль факт'!C135+'август факт'!C135+'сентябрь факт'!C135</f>
        <v>1.5219999999999998</v>
      </c>
      <c r="D135" s="23">
        <f>'июль факт'!D135+'август факт'!D135+'сентябрь факт'!D135</f>
        <v>0</v>
      </c>
      <c r="E135" s="23">
        <f>'июль факт'!E135+'август факт'!E135+'сентябрь факт'!E135</f>
        <v>0</v>
      </c>
      <c r="F135" s="24">
        <f>'июль факт'!F135+'август факт'!F135+'сентябрь факт'!F135</f>
        <v>0</v>
      </c>
      <c r="G135" s="7"/>
      <c r="H135" s="7"/>
      <c r="I135" s="7"/>
      <c r="J135" s="7"/>
      <c r="K135" s="7"/>
      <c r="L135" s="7"/>
    </row>
    <row r="136" spans="1:12" s="55" customFormat="1" ht="42" customHeight="1">
      <c r="A136" s="39" t="s">
        <v>14</v>
      </c>
      <c r="B136" s="11">
        <f t="shared" si="2"/>
        <v>3073.51</v>
      </c>
      <c r="C136" s="23">
        <f>'июль факт'!C136+'август факт'!C136+'сентябрь факт'!C136</f>
        <v>0</v>
      </c>
      <c r="D136" s="23">
        <f>'июль факт'!D136+'август факт'!D136+'сентябрь факт'!D136</f>
        <v>0</v>
      </c>
      <c r="E136" s="23">
        <f>'июль факт'!E136+'август факт'!E136+'сентябрь факт'!E136</f>
        <v>1274.315</v>
      </c>
      <c r="F136" s="24">
        <f>'июль факт'!F136+'август факт'!F136+'сентябрь факт'!F136</f>
        <v>1799.1950000000002</v>
      </c>
      <c r="G136" s="7"/>
      <c r="H136" s="7"/>
      <c r="I136" s="7"/>
      <c r="J136" s="7"/>
      <c r="K136" s="7"/>
      <c r="L136" s="7"/>
    </row>
    <row r="137" spans="1:12" s="55" customFormat="1" ht="19.5" customHeight="1">
      <c r="A137" s="39" t="s">
        <v>15</v>
      </c>
      <c r="B137" s="11">
        <f t="shared" si="2"/>
        <v>2513.208</v>
      </c>
      <c r="C137" s="23">
        <f>'июль факт'!C137+'август факт'!C137+'сентябрь факт'!C137</f>
        <v>0</v>
      </c>
      <c r="D137" s="23">
        <f>'июль факт'!D137+'август факт'!D137+'сентябрь факт'!D137</f>
        <v>0</v>
      </c>
      <c r="E137" s="23">
        <f>'июль факт'!E137+'август факт'!E137+'сентябрь факт'!E137</f>
        <v>988.7520000000001</v>
      </c>
      <c r="F137" s="24">
        <f>'июль факт'!F137+'август факт'!F137+'сентябрь факт'!F137</f>
        <v>1524.4560000000001</v>
      </c>
      <c r="G137" s="7"/>
      <c r="H137" s="7"/>
      <c r="I137" s="7"/>
      <c r="J137" s="7"/>
      <c r="K137" s="7"/>
      <c r="L137" s="7"/>
    </row>
    <row r="138" spans="1:12" s="55" customFormat="1" ht="19.5" customHeight="1">
      <c r="A138" s="47" t="s">
        <v>57</v>
      </c>
      <c r="B138" s="11">
        <f t="shared" si="2"/>
        <v>532.11</v>
      </c>
      <c r="C138" s="23">
        <f>'июль факт'!C138+'август факт'!C138+'сентябрь факт'!C138</f>
        <v>0</v>
      </c>
      <c r="D138" s="23">
        <f>'июль факт'!D138+'август факт'!D138+'сентябрь факт'!D138</f>
        <v>0</v>
      </c>
      <c r="E138" s="23">
        <f>'июль факт'!E138+'август факт'!E138+'сентябрь факт'!E138</f>
        <v>257.371</v>
      </c>
      <c r="F138" s="24">
        <f>'июль факт'!F138+'август факт'!F138+'сентябрь факт'!F138</f>
        <v>274.73900000000003</v>
      </c>
      <c r="G138" s="7"/>
      <c r="H138" s="7"/>
      <c r="I138" s="7"/>
      <c r="J138" s="7"/>
      <c r="K138" s="7"/>
      <c r="L138" s="7"/>
    </row>
    <row r="139" spans="1:12" ht="18.75" customHeight="1">
      <c r="A139" s="39" t="s">
        <v>16</v>
      </c>
      <c r="B139" s="11">
        <f t="shared" si="2"/>
        <v>28.192</v>
      </c>
      <c r="C139" s="23">
        <f>'июль факт'!C139+'август факт'!C139+'сентябрь факт'!C139</f>
        <v>0</v>
      </c>
      <c r="D139" s="23">
        <f>'июль факт'!D139+'август факт'!D139+'сентябрь факт'!D139</f>
        <v>0</v>
      </c>
      <c r="E139" s="23">
        <f>'июль факт'!E139+'август факт'!E139+'сентябрь факт'!E139</f>
        <v>28.192</v>
      </c>
      <c r="F139" s="24">
        <f>'июль факт'!F139+'август факт'!F139+'сентябрь факт'!F139</f>
        <v>0</v>
      </c>
      <c r="K139" s="8"/>
      <c r="L139" s="8"/>
    </row>
    <row r="140" spans="1:12" s="16" customFormat="1" ht="25.5" customHeight="1">
      <c r="A140" s="118" t="s">
        <v>31</v>
      </c>
      <c r="B140" s="11">
        <f t="shared" si="2"/>
        <v>15521.196</v>
      </c>
      <c r="C140" s="23">
        <f>'июль факт'!C140+'август факт'!C140+'сентябрь факт'!C140</f>
        <v>0</v>
      </c>
      <c r="D140" s="23">
        <f>'июль факт'!D140+'август факт'!D140+'сентябрь факт'!D140</f>
        <v>0</v>
      </c>
      <c r="E140" s="23">
        <f>'июль факт'!E140+'август факт'!E140+'сентябрь факт'!E140</f>
        <v>3289.835</v>
      </c>
      <c r="F140" s="24">
        <f>'июль факт'!F140+'август факт'!F140+'сентябрь факт'!F140</f>
        <v>12231.361</v>
      </c>
      <c r="G140" s="10"/>
      <c r="H140" s="10"/>
      <c r="I140" s="10"/>
      <c r="J140" s="10"/>
      <c r="K140" s="10"/>
      <c r="L140" s="10"/>
    </row>
    <row r="141" spans="1:12" ht="24.75" customHeight="1">
      <c r="A141" s="39" t="s">
        <v>17</v>
      </c>
      <c r="B141" s="11">
        <f t="shared" si="2"/>
        <v>6718.724</v>
      </c>
      <c r="C141" s="23">
        <f>'июль факт'!C141+'август факт'!C141+'сентябрь факт'!C141</f>
        <v>0</v>
      </c>
      <c r="D141" s="23">
        <f>'июль факт'!D141+'август факт'!D141+'сентябрь факт'!D141</f>
        <v>0</v>
      </c>
      <c r="E141" s="23">
        <f>'июль факт'!E141+'август факт'!E141+'сентябрь факт'!E141</f>
        <v>3203.036</v>
      </c>
      <c r="F141" s="24">
        <f>'июль факт'!F141+'август факт'!F141+'сентябрь факт'!F141</f>
        <v>3515.688</v>
      </c>
      <c r="K141" s="8"/>
      <c r="L141" s="8"/>
    </row>
    <row r="142" spans="1:12" s="31" customFormat="1" ht="24.75" customHeight="1">
      <c r="A142" s="39" t="s">
        <v>14</v>
      </c>
      <c r="B142" s="11">
        <f t="shared" si="2"/>
        <v>8802.472000000002</v>
      </c>
      <c r="C142" s="23">
        <f>'июль факт'!C142+'август факт'!C142+'сентябрь факт'!C142</f>
        <v>0</v>
      </c>
      <c r="D142" s="23">
        <f>'июль факт'!D142+'август факт'!D142+'сентябрь факт'!D142</f>
        <v>0</v>
      </c>
      <c r="E142" s="23">
        <f>'июль факт'!E142+'август факт'!E142+'сентябрь факт'!E142</f>
        <v>86.799</v>
      </c>
      <c r="F142" s="24">
        <f>'июль факт'!F142+'август факт'!F142+'сентябрь факт'!F142</f>
        <v>8715.673</v>
      </c>
      <c r="G142" s="36"/>
      <c r="H142" s="36"/>
      <c r="I142" s="36"/>
      <c r="J142" s="36"/>
      <c r="K142" s="36"/>
      <c r="L142" s="36"/>
    </row>
    <row r="143" spans="1:12" s="22" customFormat="1" ht="24.75" customHeight="1">
      <c r="A143" s="39" t="s">
        <v>15</v>
      </c>
      <c r="B143" s="11">
        <f t="shared" si="2"/>
        <v>892.568</v>
      </c>
      <c r="C143" s="23">
        <f>'июль факт'!C143+'август факт'!C143+'сентябрь факт'!C143</f>
        <v>0</v>
      </c>
      <c r="D143" s="23">
        <f>'июль факт'!D143+'август факт'!D143+'сентябрь факт'!D143</f>
        <v>0</v>
      </c>
      <c r="E143" s="23">
        <f>'июль факт'!E143+'август факт'!E143+'сентябрь факт'!E143</f>
        <v>43.931</v>
      </c>
      <c r="F143" s="24">
        <f>'июль факт'!F143+'август факт'!F143+'сентябрь факт'!F143</f>
        <v>848.637</v>
      </c>
      <c r="G143" s="37"/>
      <c r="H143" s="37"/>
      <c r="I143" s="37"/>
      <c r="J143" s="37"/>
      <c r="K143" s="37"/>
      <c r="L143" s="37"/>
    </row>
    <row r="144" spans="1:6" s="3" customFormat="1" ht="24.75" customHeight="1" thickBot="1">
      <c r="A144" s="38" t="s">
        <v>16</v>
      </c>
      <c r="B144" s="28">
        <f t="shared" si="2"/>
        <v>7909.904</v>
      </c>
      <c r="C144" s="176">
        <f>'июль факт'!C144+'август факт'!C144+'сентябрь факт'!C144</f>
        <v>0</v>
      </c>
      <c r="D144" s="176">
        <f>'июль факт'!D144+'август факт'!D144+'сентябрь факт'!D144</f>
        <v>0</v>
      </c>
      <c r="E144" s="176">
        <f>'июль факт'!E144+'август факт'!E144+'сентябрь факт'!E144</f>
        <v>42.868</v>
      </c>
      <c r="F144" s="177">
        <f>'июль факт'!F144+'август факт'!F144+'сентябрь факт'!F144</f>
        <v>7867.036</v>
      </c>
    </row>
    <row r="145" spans="1:12" s="80" customFormat="1" ht="33" customHeight="1" thickBot="1">
      <c r="A145" s="132" t="s">
        <v>17</v>
      </c>
      <c r="B145" s="161">
        <f t="shared" si="2"/>
        <v>223626.05299999999</v>
      </c>
      <c r="C145" s="162">
        <f>C146+C147+C151</f>
        <v>112978.483</v>
      </c>
      <c r="D145" s="162">
        <f>D146+D147+D151</f>
        <v>3369.27</v>
      </c>
      <c r="E145" s="162">
        <f>E146+E147+E151</f>
        <v>73675.12299999999</v>
      </c>
      <c r="F145" s="163">
        <f>F146+F147+F151</f>
        <v>33603.176999999996</v>
      </c>
      <c r="G145" s="37"/>
      <c r="H145" s="37"/>
      <c r="I145" s="37"/>
      <c r="J145" s="37"/>
      <c r="K145" s="37"/>
      <c r="L145" s="37"/>
    </row>
    <row r="146" spans="1:12" s="81" customFormat="1" ht="24.75" customHeight="1">
      <c r="A146" s="52" t="s">
        <v>59</v>
      </c>
      <c r="B146" s="68">
        <f t="shared" si="2"/>
        <v>157525.743</v>
      </c>
      <c r="C146" s="172">
        <f>C10+C24+C29+C34+C39+C47+C52+C57+C62+C67+C78+C85+C92+C97+C102+C107+C112+C117+C122+C127+C133+C141</f>
        <v>57156.611</v>
      </c>
      <c r="D146" s="172">
        <f>D10+D24+D29+D34+D39+D47+D52+D57+D62+D67+D78+D85+D92+D97+D102+D107+D112+D117+D122+D127+D133+D141</f>
        <v>1861.712</v>
      </c>
      <c r="E146" s="172">
        <f>E10+E24+E29+E34+E39+E47+E52+E57+E62+E67+E78+E85+E92+E97+E102+E107+E112+E117+E122+E127+E133+E141</f>
        <v>65032.361</v>
      </c>
      <c r="F146" s="173">
        <f>F10+F24+F29+F34+F39+F47+F52+F57+F62+F67+F78+F85+F92+F97+F102+F107+F112+F117+F122+F127+F133+F141</f>
        <v>33475.058999999994</v>
      </c>
      <c r="G146" s="3"/>
      <c r="H146" s="3"/>
      <c r="I146" s="3"/>
      <c r="J146" s="3"/>
      <c r="K146" s="3"/>
      <c r="L146" s="3"/>
    </row>
    <row r="147" spans="1:12" s="22" customFormat="1" ht="24.75" customHeight="1">
      <c r="A147" s="52" t="s">
        <v>61</v>
      </c>
      <c r="B147" s="9">
        <f t="shared" si="2"/>
        <v>61591.637</v>
      </c>
      <c r="C147" s="23">
        <f>C11+C40+C68+C86+C79+C134</f>
        <v>51313.199</v>
      </c>
      <c r="D147" s="23">
        <f aca="true" t="shared" si="3" ref="D147:F148">D11+D40+D68+D86+D79+D134</f>
        <v>1507.558</v>
      </c>
      <c r="E147" s="23">
        <f t="shared" si="3"/>
        <v>8642.762</v>
      </c>
      <c r="F147" s="24">
        <f t="shared" si="3"/>
        <v>128.118</v>
      </c>
      <c r="G147" s="37"/>
      <c r="H147" s="37"/>
      <c r="I147" s="37"/>
      <c r="J147" s="37"/>
      <c r="K147" s="37"/>
      <c r="L147" s="37"/>
    </row>
    <row r="148" spans="1:12" ht="24.75" customHeight="1">
      <c r="A148" s="52" t="s">
        <v>60</v>
      </c>
      <c r="B148" s="9">
        <f t="shared" si="2"/>
        <v>77.959</v>
      </c>
      <c r="C148" s="23">
        <f>C12+C41+C69+C87+C80+C135</f>
        <v>57.961999999999996</v>
      </c>
      <c r="D148" s="23">
        <f t="shared" si="3"/>
        <v>4.095</v>
      </c>
      <c r="E148" s="23">
        <f t="shared" si="3"/>
        <v>15.687</v>
      </c>
      <c r="F148" s="24">
        <f t="shared" si="3"/>
        <v>0.21499999999999997</v>
      </c>
      <c r="K148" s="8"/>
      <c r="L148" s="8"/>
    </row>
    <row r="149" spans="1:12" ht="24.75" customHeight="1">
      <c r="A149" s="39" t="s">
        <v>70</v>
      </c>
      <c r="B149" s="9">
        <f t="shared" si="2"/>
        <v>6857.063</v>
      </c>
      <c r="C149" s="23">
        <f>C17</f>
        <v>6857.063</v>
      </c>
      <c r="D149" s="23">
        <f>D17</f>
        <v>0</v>
      </c>
      <c r="E149" s="23">
        <f>E17</f>
        <v>0</v>
      </c>
      <c r="F149" s="24">
        <f>F17</f>
        <v>0</v>
      </c>
      <c r="K149" s="8"/>
      <c r="L149" s="8"/>
    </row>
    <row r="150" spans="1:15" ht="24.75" customHeight="1">
      <c r="A150" s="52" t="s">
        <v>71</v>
      </c>
      <c r="B150" s="9">
        <f t="shared" si="2"/>
        <v>31.927999999999997</v>
      </c>
      <c r="C150" s="23">
        <f>C19</f>
        <v>31.927999999999997</v>
      </c>
      <c r="D150" s="23">
        <f>D19</f>
        <v>0</v>
      </c>
      <c r="E150" s="23">
        <f>E19</f>
        <v>0</v>
      </c>
      <c r="F150" s="24">
        <f>F19</f>
        <v>0</v>
      </c>
      <c r="K150" s="8"/>
      <c r="L150" s="8"/>
      <c r="M150" s="8"/>
      <c r="N150" s="8"/>
      <c r="O150" s="8"/>
    </row>
    <row r="151" spans="1:15" ht="24.75" customHeight="1">
      <c r="A151" s="136" t="s">
        <v>39</v>
      </c>
      <c r="B151" s="9">
        <f t="shared" si="2"/>
        <v>4508.673</v>
      </c>
      <c r="C151" s="23">
        <f>C8</f>
        <v>4508.673</v>
      </c>
      <c r="D151" s="23"/>
      <c r="E151" s="23"/>
      <c r="F151" s="24"/>
      <c r="K151" s="8"/>
      <c r="L151" s="8"/>
      <c r="M151" s="8"/>
      <c r="N151" s="8"/>
      <c r="O151" s="8"/>
    </row>
    <row r="152" spans="1:15" ht="24.75" customHeight="1" thickBot="1">
      <c r="A152" s="136" t="s">
        <v>40</v>
      </c>
      <c r="B152" s="49">
        <f t="shared" si="2"/>
        <v>10.219000000000001</v>
      </c>
      <c r="C152" s="176">
        <f>C9</f>
        <v>10.219000000000001</v>
      </c>
      <c r="D152" s="176"/>
      <c r="E152" s="176"/>
      <c r="F152" s="177"/>
      <c r="K152" s="8"/>
      <c r="L152" s="8"/>
      <c r="M152" s="8"/>
      <c r="N152" s="8"/>
      <c r="O152" s="8"/>
    </row>
    <row r="153" spans="1:15" ht="24.75" customHeight="1" thickBot="1">
      <c r="A153" s="139" t="s">
        <v>18</v>
      </c>
      <c r="B153" s="140">
        <f t="shared" si="2"/>
        <v>77131.848</v>
      </c>
      <c r="C153" s="178">
        <f>C154+C155+C156</f>
        <v>320.37800000000004</v>
      </c>
      <c r="D153" s="178">
        <f>D154+D155+D156</f>
        <v>4.22</v>
      </c>
      <c r="E153" s="178">
        <f>E154+E155+E156</f>
        <v>5329.057000000001</v>
      </c>
      <c r="F153" s="179">
        <f>F154+F155+F156</f>
        <v>71478.193</v>
      </c>
      <c r="K153" s="8"/>
      <c r="L153" s="8"/>
      <c r="M153" s="8"/>
      <c r="N153" s="8"/>
      <c r="O153" s="8"/>
    </row>
    <row r="154" spans="1:15" ht="27.75" customHeight="1">
      <c r="A154" s="143" t="s">
        <v>15</v>
      </c>
      <c r="B154" s="144">
        <f t="shared" si="2"/>
        <v>29684.905</v>
      </c>
      <c r="C154" s="180">
        <f>C14+C26+C31+C36+C43+C49+C54+C59+C64+C75+C82+C89+C94+C99+C104+C109+C114+C119+C124+C129+C137+C143</f>
        <v>40.272</v>
      </c>
      <c r="D154" s="180">
        <f>D14+D26+D31+D36+D43+D49+D54+D59+D64+D75+D82+D89+D94+D99+D104+D109+D114+D119+D124+D129+D137+D143</f>
        <v>0</v>
      </c>
      <c r="E154" s="180">
        <f>E14+E26+E31+E36+E43+E49+E54+E59+E64+E75+E82+E89+E94+E99+E104+E109+E114+E119+E124+E129+E137+E143</f>
        <v>2708.339</v>
      </c>
      <c r="F154" s="181">
        <f>F14+F26+F31+F36+F43+F49+F54+F59+F64+F75+F82+F89+F94+F99+F104+F109+F114+F119+F124+F129+F137+F143</f>
        <v>26936.293999999998</v>
      </c>
      <c r="K154" s="8"/>
      <c r="L154" s="8"/>
      <c r="M154" s="8"/>
      <c r="N154" s="8"/>
      <c r="O154" s="8"/>
    </row>
    <row r="155" spans="1:15" ht="27.75" customHeight="1">
      <c r="A155" s="47" t="s">
        <v>57</v>
      </c>
      <c r="B155" s="9">
        <f t="shared" si="2"/>
        <v>912.845</v>
      </c>
      <c r="C155" s="23">
        <f>C15+C44+C130+C138</f>
        <v>0</v>
      </c>
      <c r="D155" s="23">
        <f>D15+D44+D130+D138</f>
        <v>0</v>
      </c>
      <c r="E155" s="23">
        <f>E15+E44+E130+E138</f>
        <v>274.731</v>
      </c>
      <c r="F155" s="24">
        <f>F15+F44+F130+F138</f>
        <v>638.114</v>
      </c>
      <c r="K155" s="8"/>
      <c r="L155" s="8"/>
      <c r="M155" s="8"/>
      <c r="N155" s="8"/>
      <c r="O155" s="8"/>
    </row>
    <row r="156" spans="1:15" ht="19.5" thickBot="1">
      <c r="A156" s="132" t="s">
        <v>16</v>
      </c>
      <c r="B156" s="49">
        <f t="shared" si="2"/>
        <v>46534.098000000005</v>
      </c>
      <c r="C156" s="176">
        <f>C16+C27+C32+C37++C45+C50+C55+C60+C65+C76+C83+C90+C95+C100+C105+C110+C115+C120+C125+C131+C139+C144</f>
        <v>280.10600000000005</v>
      </c>
      <c r="D156" s="176">
        <f>D16+D27+D32+D37++D45+D50+D55+D60+D65+D76+D83+D90+D95+D100+D105+D110+D115+D120+D125+D131+D139+D144</f>
        <v>4.22</v>
      </c>
      <c r="E156" s="176">
        <f>E16+E27+E32+E37++E45+E50+E55+E60+E65+E76+E83+E90+E95+E100+E105+E110+E115+E120+E125+E131+E139+E144</f>
        <v>2345.9870000000005</v>
      </c>
      <c r="F156" s="177">
        <f>F16+F27+F32+F37++F45+F50+F55+F60+F65+F76+F83+F90+F95+F100+F105+F110+F115+F120+F125+F131+F139+F144</f>
        <v>43903.785</v>
      </c>
      <c r="K156" s="8"/>
      <c r="L156" s="8"/>
      <c r="M156" s="8"/>
      <c r="N156" s="8"/>
      <c r="O156" s="8"/>
    </row>
    <row r="157" spans="1:12" ht="19.5" thickBot="1">
      <c r="A157" s="145" t="s">
        <v>46</v>
      </c>
      <c r="B157" s="85">
        <f t="shared" si="2"/>
        <v>114.515</v>
      </c>
      <c r="C157" s="182">
        <f>C158+C159</f>
        <v>94.518</v>
      </c>
      <c r="D157" s="182">
        <f>D158+D159</f>
        <v>4.095</v>
      </c>
      <c r="E157" s="182">
        <f>E158+E159</f>
        <v>15.687</v>
      </c>
      <c r="F157" s="183">
        <f>F158+F159</f>
        <v>0.21499999999999997</v>
      </c>
      <c r="K157" s="8"/>
      <c r="L157" s="8"/>
    </row>
    <row r="158" spans="1:12" ht="18.75">
      <c r="A158" s="148" t="s">
        <v>47</v>
      </c>
      <c r="B158" s="68">
        <f t="shared" si="2"/>
        <v>104.296</v>
      </c>
      <c r="C158" s="172">
        <f>C12+C19+C41+C69+C87</f>
        <v>84.299</v>
      </c>
      <c r="D158" s="172">
        <f>D12+D41+D69+D87</f>
        <v>4.095</v>
      </c>
      <c r="E158" s="172">
        <f>E12+E41+E69+E87</f>
        <v>15.687</v>
      </c>
      <c r="F158" s="173">
        <f>F12+F41+F69+F87</f>
        <v>0.21499999999999997</v>
      </c>
      <c r="K158" s="8"/>
      <c r="L158" s="8"/>
    </row>
    <row r="159" spans="1:12" ht="19.5" thickBot="1">
      <c r="A159" s="48" t="s">
        <v>55</v>
      </c>
      <c r="B159" s="49">
        <f t="shared" si="2"/>
        <v>10.219000000000001</v>
      </c>
      <c r="C159" s="176">
        <f>C9</f>
        <v>10.219000000000001</v>
      </c>
      <c r="D159" s="176">
        <f>D9</f>
        <v>0</v>
      </c>
      <c r="E159" s="176">
        <f>E9</f>
        <v>0</v>
      </c>
      <c r="F159" s="177">
        <f>F9</f>
        <v>0</v>
      </c>
      <c r="K159" s="8"/>
      <c r="L159" s="8"/>
    </row>
    <row r="160" spans="1:12" ht="18.75" thickBot="1">
      <c r="A160" s="193"/>
      <c r="B160" s="149"/>
      <c r="C160" s="149"/>
      <c r="D160" s="149"/>
      <c r="E160" s="149"/>
      <c r="F160" s="149"/>
      <c r="K160" s="8"/>
      <c r="L160" s="8"/>
    </row>
    <row r="161" spans="1:12" ht="24" thickBot="1">
      <c r="A161" s="84" t="s">
        <v>62</v>
      </c>
      <c r="B161" s="85">
        <f>C161+D161+E161+F161</f>
        <v>307614.964</v>
      </c>
      <c r="C161" s="86">
        <f>C6+C17+C23+C28+C33+C38+C46+C51+C56+C61+C66+C77+C84+C91+C96+C101+C106+C111+C116+C121+C126+C132+C140</f>
        <v>120155.92399999998</v>
      </c>
      <c r="D161" s="86">
        <f>D6+D17+D23+D28+D33+D38+D46+D51+D56+D61+D66+D77+D84+D91+D96+D101+D106+D111+D116+D121+D126+D132+D140</f>
        <v>3373.4900000000002</v>
      </c>
      <c r="E161" s="86">
        <f>E6+E17+E23+E28+E33+E38+E46+E51+E56+E61+E66+E77+E84+E91+E96+E101+E106+E111+E116+E121+E126+E132+E140</f>
        <v>79004.18000000001</v>
      </c>
      <c r="F161" s="86">
        <f>F6+F17+F23+F28+F33+F38+F46+F51+F56+F61+F66+F77+F84+F91+F96+F101+F106+F111+F116+F121+F126+F132+F140</f>
        <v>105081.37</v>
      </c>
      <c r="K161" s="8"/>
      <c r="L161" s="8"/>
    </row>
    <row r="162" spans="2:12" ht="20.25">
      <c r="B162" s="195"/>
      <c r="K162" s="8"/>
      <c r="L162" s="8"/>
    </row>
    <row r="163" spans="2:12" ht="20.25">
      <c r="B163" s="195"/>
      <c r="K163" s="8"/>
      <c r="L163" s="8"/>
    </row>
    <row r="164" spans="2:12" ht="20.25">
      <c r="B164" s="195"/>
      <c r="K164" s="8"/>
      <c r="L164" s="8"/>
    </row>
    <row r="165" spans="11:12" ht="12.75">
      <c r="K165" s="8"/>
      <c r="L165" s="8"/>
    </row>
    <row r="166" spans="11:12" ht="12.75">
      <c r="K166" s="8"/>
      <c r="L166" s="8"/>
    </row>
  </sheetData>
  <sheetProtection/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1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6"/>
  <sheetViews>
    <sheetView zoomScale="60" zoomScaleNormal="60" zoomScalePageLayoutView="0" workbookViewId="0" topLeftCell="A1">
      <pane xSplit="2" ySplit="5" topLeftCell="C12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64" sqref="I164"/>
    </sheetView>
  </sheetViews>
  <sheetFormatPr defaultColWidth="9.00390625" defaultRowHeight="12.75"/>
  <cols>
    <col min="1" max="1" width="63.875" style="8" customWidth="1"/>
    <col min="2" max="6" width="25.25390625" style="8" customWidth="1"/>
    <col min="7" max="11" width="9.125" style="8" customWidth="1"/>
  </cols>
  <sheetData>
    <row r="1" spans="1:8" s="34" customFormat="1" ht="61.5" customHeight="1">
      <c r="A1" s="202" t="s">
        <v>82</v>
      </c>
      <c r="B1" s="202"/>
      <c r="C1" s="202"/>
      <c r="D1" s="202"/>
      <c r="E1" s="202"/>
      <c r="F1" s="202"/>
      <c r="G1" s="107"/>
      <c r="H1" s="107"/>
    </row>
    <row r="2" spans="1:8" s="1" customFormat="1" ht="36.75" customHeight="1">
      <c r="A2" s="203" t="s">
        <v>103</v>
      </c>
      <c r="B2" s="203"/>
      <c r="C2" s="203"/>
      <c r="D2" s="204"/>
      <c r="E2" s="204"/>
      <c r="F2" s="204"/>
      <c r="G2" s="108"/>
      <c r="H2" s="108"/>
    </row>
    <row r="3" spans="2:6" ht="18">
      <c r="B3" s="30"/>
      <c r="C3" s="30"/>
      <c r="D3" s="30"/>
      <c r="E3" s="30"/>
      <c r="F3" s="30"/>
    </row>
    <row r="4" spans="2:6" ht="18.75" thickBot="1">
      <c r="B4" s="30"/>
      <c r="C4" s="30"/>
      <c r="D4" s="30"/>
      <c r="E4" s="30"/>
      <c r="F4" s="30"/>
    </row>
    <row r="5" spans="1:12" s="4" customFormat="1" ht="29.25" customHeight="1" thickBot="1">
      <c r="A5" s="109" t="s">
        <v>65</v>
      </c>
      <c r="B5" s="110"/>
      <c r="C5" s="111" t="s">
        <v>0</v>
      </c>
      <c r="D5" s="111" t="s">
        <v>1</v>
      </c>
      <c r="E5" s="111" t="s">
        <v>2</v>
      </c>
      <c r="F5" s="112" t="s">
        <v>3</v>
      </c>
      <c r="G5" s="5"/>
      <c r="H5" s="5"/>
      <c r="I5" s="5"/>
      <c r="J5" s="5"/>
      <c r="K5" s="5"/>
      <c r="L5" s="5"/>
    </row>
    <row r="6" spans="1:12" s="27" customFormat="1" ht="57" customHeight="1">
      <c r="A6" s="67" t="s">
        <v>37</v>
      </c>
      <c r="B6" s="56">
        <f aca="true" t="shared" si="0" ref="B6:B69">C6+D6+E6+F6</f>
        <v>623254.696</v>
      </c>
      <c r="C6" s="172">
        <f>'январь факт'!C5+'февраль факт'!C6+'март факт'!C6+'апрель факт'!C6+'май факт'!C6+'июнь факт'!C6+'июль факт'!C6+'август факт'!C6+'сентябрь факт'!C6</f>
        <v>214817.566</v>
      </c>
      <c r="D6" s="172">
        <f>'январь факт'!D5+'февраль факт'!D6+'март факт'!D6+'апрель факт'!D6+'май факт'!D6+'июнь факт'!D6+'июль факт'!D6+'август факт'!D6+'сентябрь факт'!D6</f>
        <v>14609.37</v>
      </c>
      <c r="E6" s="172">
        <f>'январь факт'!E5+'февраль факт'!E6+'март факт'!E6+'апрель факт'!E6+'май факт'!E6+'июнь факт'!E6+'июль факт'!E6+'август факт'!E6+'сентябрь факт'!E6</f>
        <v>171481.816</v>
      </c>
      <c r="F6" s="173">
        <f>'январь факт'!F5+'февраль факт'!F6+'март факт'!F6+'апрель факт'!F6+'май факт'!F6+'июнь факт'!F6+'июль факт'!F6+'август факт'!F6+'сентябрь факт'!F6</f>
        <v>222345.94400000002</v>
      </c>
      <c r="G6" s="7"/>
      <c r="H6" s="7"/>
      <c r="I6" s="7"/>
      <c r="J6" s="7"/>
      <c r="K6" s="7"/>
      <c r="L6" s="7"/>
    </row>
    <row r="7" spans="1:12" s="6" customFormat="1" ht="40.5" customHeight="1">
      <c r="A7" s="118" t="s">
        <v>44</v>
      </c>
      <c r="B7" s="11">
        <f t="shared" si="0"/>
        <v>144.063</v>
      </c>
      <c r="C7" s="23">
        <f>'январь факт'!C6+'февраль факт'!C7+'март факт'!C7+'апрель факт'!C7+'май факт'!C7+'июнь факт'!C7+'июль факт'!C7+'август факт'!C7+'сентябрь факт'!C7</f>
        <v>77.908</v>
      </c>
      <c r="D7" s="23">
        <f>'январь факт'!D6+'февраль факт'!D7+'март факт'!D7+'апрель факт'!D7+'май факт'!D7+'июнь факт'!D7+'июль факт'!D7+'август факт'!D7+'сентябрь факт'!D7</f>
        <v>12.746999999999998</v>
      </c>
      <c r="E7" s="23">
        <f>'январь факт'!E6+'февраль факт'!E7+'март факт'!E7+'апрель факт'!E7+'май факт'!E7+'июнь факт'!E7+'июль факт'!E7+'август факт'!E7+'сентябрь факт'!E7</f>
        <v>52.37499999999999</v>
      </c>
      <c r="F7" s="24">
        <f>'январь факт'!F6+'февраль факт'!F7+'март факт'!F7+'апрель факт'!F7+'май факт'!F7+'июнь факт'!F7+'июль факт'!F7+'август факт'!F7+'сентябрь факт'!F7</f>
        <v>1.033</v>
      </c>
      <c r="G7" s="7"/>
      <c r="H7" s="7"/>
      <c r="I7" s="7"/>
      <c r="J7" s="7"/>
      <c r="K7" s="7"/>
      <c r="L7" s="7"/>
    </row>
    <row r="8" spans="1:12" s="6" customFormat="1" ht="24.75" customHeight="1">
      <c r="A8" s="118" t="s">
        <v>39</v>
      </c>
      <c r="B8" s="11">
        <f t="shared" si="0"/>
        <v>11900.073</v>
      </c>
      <c r="C8" s="23">
        <f>'январь факт'!C7+'февраль факт'!C8+'март факт'!C8+'апрель факт'!C8+'май факт'!C8+'июнь факт'!C8+'июль факт'!C8+'август факт'!C8+'сентябрь факт'!C8</f>
        <v>11900.073</v>
      </c>
      <c r="D8" s="23">
        <f>'январь факт'!D7+'февраль факт'!D8+'март факт'!D8+'апрель факт'!D8+'май факт'!D8+'июнь факт'!D8+'июль факт'!D8+'август факт'!D8+'сентябрь факт'!D8</f>
        <v>0</v>
      </c>
      <c r="E8" s="23">
        <f>'январь факт'!E7+'февраль факт'!E8+'март факт'!E8+'апрель факт'!E8+'май факт'!E8+'июнь факт'!E8+'июль факт'!E8+'август факт'!E8+'сентябрь факт'!E8</f>
        <v>0</v>
      </c>
      <c r="F8" s="24">
        <f>'январь факт'!F7+'февраль факт'!F8+'март факт'!F8+'апрель факт'!F8+'май факт'!F8+'июнь факт'!F8+'июль факт'!F8+'август факт'!F8+'сентябрь факт'!F8</f>
        <v>0</v>
      </c>
      <c r="G8" s="7"/>
      <c r="H8" s="7"/>
      <c r="I8" s="7"/>
      <c r="J8" s="7"/>
      <c r="K8" s="7"/>
      <c r="L8" s="7"/>
    </row>
    <row r="9" spans="1:12" s="6" customFormat="1" ht="24.75" customHeight="1">
      <c r="A9" s="118" t="s">
        <v>40</v>
      </c>
      <c r="B9" s="11">
        <f t="shared" si="0"/>
        <v>28.531999999999996</v>
      </c>
      <c r="C9" s="23">
        <f>'январь факт'!C8+'февраль факт'!C9+'март факт'!C9+'апрель факт'!C9+'май факт'!C9+'июнь факт'!C9+'июль факт'!C9+'август факт'!C9+'сентябрь факт'!C9</f>
        <v>28.531999999999996</v>
      </c>
      <c r="D9" s="23">
        <f>'январь факт'!D8+'февраль факт'!D9+'март факт'!D9+'апрель факт'!D9+'май факт'!D9+'июнь факт'!D9+'июль факт'!D9+'август факт'!D9+'сентябрь факт'!D9</f>
        <v>0</v>
      </c>
      <c r="E9" s="23">
        <f>'январь факт'!E8+'февраль факт'!E9+'март факт'!E9+'апрель факт'!E9+'май факт'!E9+'июнь факт'!E9+'июль факт'!E9+'август факт'!E9+'сентябрь факт'!E9</f>
        <v>0</v>
      </c>
      <c r="F9" s="24">
        <f>'январь факт'!F8+'февраль факт'!F9+'март факт'!F9+'апрель факт'!F9+'май факт'!F9+'июнь факт'!F9+'июль факт'!F9+'август факт'!F9+'сентябрь факт'!F9</f>
        <v>0</v>
      </c>
      <c r="G9" s="7"/>
      <c r="H9" s="7"/>
      <c r="I9" s="7"/>
      <c r="J9" s="7"/>
      <c r="K9" s="7"/>
      <c r="L9" s="7"/>
    </row>
    <row r="10" spans="1:6" s="7" customFormat="1" ht="36" customHeight="1">
      <c r="A10" s="50" t="s">
        <v>41</v>
      </c>
      <c r="B10" s="11">
        <f t="shared" si="0"/>
        <v>380801.73900000006</v>
      </c>
      <c r="C10" s="23">
        <f>'январь факт'!C9+'февраль факт'!C10+'март факт'!C10+'апрель факт'!C10+'май факт'!C10+'июнь факт'!C10+'июль факт'!C10+'август факт'!C10+'сентябрь факт'!C10</f>
        <v>158547.38400000002</v>
      </c>
      <c r="D10" s="23">
        <f>'январь факт'!D9+'февраль факт'!D10+'март факт'!D10+'апрель факт'!D10+'май факт'!D10+'июнь факт'!D10+'июль факт'!D10+'август факт'!D10+'сентябрь факт'!D10</f>
        <v>9955.766000000001</v>
      </c>
      <c r="E10" s="23">
        <f>'январь факт'!E9+'февраль факт'!E10+'март факт'!E10+'апрель факт'!E10+'май факт'!E10+'июнь факт'!E10+'июль факт'!E10+'август факт'!E10+'сентябрь факт'!E10</f>
        <v>133240.00600000002</v>
      </c>
      <c r="F10" s="24">
        <f>'январь факт'!F9+'февраль факт'!F10+'март факт'!F10+'апрель факт'!F10+'май факт'!F10+'июнь факт'!F10+'июль факт'!F10+'август факт'!F10+'сентябрь факт'!F10</f>
        <v>79058.583</v>
      </c>
    </row>
    <row r="11" spans="1:12" s="51" customFormat="1" ht="33.75" customHeight="1">
      <c r="A11" s="50" t="s">
        <v>42</v>
      </c>
      <c r="B11" s="116">
        <f t="shared" si="0"/>
        <v>79661.5</v>
      </c>
      <c r="C11" s="23">
        <f>'январь факт'!C10+'февраль факт'!C11+'март факт'!C11+'апрель факт'!C11+'май факт'!C11+'июнь факт'!C11+'июль факт'!C11+'август факт'!C11+'сентябрь факт'!C11</f>
        <v>44032.918</v>
      </c>
      <c r="D11" s="23">
        <f>'январь факт'!D10+'февраль факт'!D11+'март факт'!D11+'апрель факт'!D11+'май факт'!D11+'июнь факт'!D11+'июль факт'!D11+'август факт'!D11+'сентябрь факт'!D11</f>
        <v>4640.124</v>
      </c>
      <c r="E11" s="23">
        <f>'январь факт'!E10+'февраль факт'!E11+'март факт'!E11+'апрель факт'!E11+'май факт'!E11+'июнь факт'!E11+'июль факт'!E11+'август факт'!E11+'сентябрь факт'!E11</f>
        <v>30335.573000000004</v>
      </c>
      <c r="F11" s="24">
        <f>'январь факт'!F10+'февраль факт'!F11+'март факт'!F11+'апрель факт'!F11+'май факт'!F11+'июнь факт'!F11+'июль факт'!F11+'август факт'!F11+'сентябрь факт'!F11</f>
        <v>652.885</v>
      </c>
      <c r="G11" s="45"/>
      <c r="H11" s="45"/>
      <c r="I11" s="45"/>
      <c r="J11" s="45"/>
      <c r="K11" s="45"/>
      <c r="L11" s="45"/>
    </row>
    <row r="12" spans="1:12" s="51" customFormat="1" ht="33.75" customHeight="1">
      <c r="A12" s="50" t="s">
        <v>43</v>
      </c>
      <c r="B12" s="116">
        <f t="shared" si="0"/>
        <v>115.53099999999999</v>
      </c>
      <c r="C12" s="23">
        <f>'январь факт'!C11+'февраль факт'!C12+'март факт'!C12+'апрель факт'!C12+'май факт'!C12+'июнь факт'!C12+'июль факт'!C12+'август факт'!C12+'сентябрь факт'!C12</f>
        <v>49.376</v>
      </c>
      <c r="D12" s="23">
        <f>'январь факт'!D11+'февраль факт'!D12+'март факт'!D12+'апрель факт'!D12+'май факт'!D12+'июнь факт'!D12+'июль факт'!D12+'август факт'!D12+'сентябрь факт'!D12</f>
        <v>12.746999999999998</v>
      </c>
      <c r="E12" s="23">
        <f>'январь факт'!E11+'февраль факт'!E12+'март факт'!E12+'апрель факт'!E12+'май факт'!E12+'июнь факт'!E12+'июль факт'!E12+'август факт'!E12+'сентябрь факт'!E12</f>
        <v>52.37499999999999</v>
      </c>
      <c r="F12" s="24">
        <f>'январь факт'!F11+'февраль факт'!F12+'март факт'!F12+'апрель факт'!F12+'май факт'!F12+'июнь факт'!F12+'июль факт'!F12+'август факт'!F12+'сентябрь факт'!F12</f>
        <v>1.033</v>
      </c>
      <c r="G12" s="45"/>
      <c r="H12" s="45"/>
      <c r="I12" s="45"/>
      <c r="J12" s="45"/>
      <c r="K12" s="45"/>
      <c r="L12" s="45"/>
    </row>
    <row r="13" spans="1:12" s="20" customFormat="1" ht="20.25" customHeight="1">
      <c r="A13" s="39" t="s">
        <v>14</v>
      </c>
      <c r="B13" s="11">
        <f t="shared" si="0"/>
        <v>150891.38400000002</v>
      </c>
      <c r="C13" s="23">
        <f>'январь факт'!C12+'февраль факт'!C13+'март факт'!C13+'апрель факт'!C13+'май факт'!C13+'июнь факт'!C13+'июль факт'!C13+'август факт'!C13+'сентябрь факт'!C13</f>
        <v>337.191</v>
      </c>
      <c r="D13" s="23">
        <f>'январь факт'!D12+'февраль факт'!D13+'март факт'!D13+'апрель факт'!D13+'май факт'!D13+'июнь факт'!D13+'июль факт'!D13+'август факт'!D13+'сентябрь факт'!D13</f>
        <v>13.48</v>
      </c>
      <c r="E13" s="23">
        <f>'январь факт'!E12+'февраль факт'!E13+'март факт'!E13+'апрель факт'!E13+'май факт'!E13+'июнь факт'!E13+'июль факт'!E13+'август факт'!E13+'сентябрь факт'!E13</f>
        <v>7906.236999999999</v>
      </c>
      <c r="F13" s="24">
        <f>'январь факт'!F12+'февраль факт'!F13+'март факт'!F13+'апрель факт'!F13+'май факт'!F13+'июнь факт'!F13+'июль факт'!F13+'август факт'!F13+'сентябрь факт'!F13</f>
        <v>142634.47600000002</v>
      </c>
      <c r="G13" s="7"/>
      <c r="H13" s="7"/>
      <c r="I13" s="7"/>
      <c r="J13" s="7"/>
      <c r="K13" s="7"/>
      <c r="L13" s="7"/>
    </row>
    <row r="14" spans="1:6" s="7" customFormat="1" ht="21.75" customHeight="1">
      <c r="A14" s="39" t="s">
        <v>15</v>
      </c>
      <c r="B14" s="11">
        <f t="shared" si="0"/>
        <v>42619.622</v>
      </c>
      <c r="C14" s="23">
        <f>'январь факт'!C13+'февраль факт'!C14+'март факт'!C14+'апрель факт'!C14+'май факт'!C14+'июнь факт'!C14+'июль факт'!C14+'август факт'!C14+'сентябрь факт'!C14</f>
        <v>157.803</v>
      </c>
      <c r="D14" s="23">
        <f>'январь факт'!D13+'февраль факт'!D14+'март факт'!D14+'апрель факт'!D14+'май факт'!D14+'июнь факт'!D14+'июль факт'!D14+'август факт'!D14+'сентябрь факт'!D14</f>
        <v>0</v>
      </c>
      <c r="E14" s="23">
        <f>'январь факт'!E13+'февраль факт'!E14+'март факт'!E14+'апрель факт'!E14+'май факт'!E14+'июнь факт'!E14+'июль факт'!E14+'август факт'!E14+'сентябрь факт'!E14</f>
        <v>1993.455</v>
      </c>
      <c r="F14" s="24">
        <f>'январь факт'!F13+'февраль факт'!F14+'март факт'!F14+'апрель факт'!F14+'май факт'!F14+'июнь факт'!F14+'июль факт'!F14+'август факт'!F14+'сентябрь факт'!F14</f>
        <v>40468.364</v>
      </c>
    </row>
    <row r="15" spans="1:6" s="7" customFormat="1" ht="24.75" customHeight="1">
      <c r="A15" s="39" t="s">
        <v>57</v>
      </c>
      <c r="B15" s="11">
        <f t="shared" si="0"/>
        <v>0</v>
      </c>
      <c r="C15" s="23">
        <f>'январь факт'!C14+'февраль факт'!C15+'март факт'!C15+'апрель факт'!C15+'май факт'!C15+'июнь факт'!C15+'июль факт'!C15+'август факт'!C15+'сентябрь факт'!C15</f>
        <v>0</v>
      </c>
      <c r="D15" s="23">
        <f>'январь факт'!D14+'февраль факт'!D15+'март факт'!D15+'апрель факт'!D15+'май факт'!D15+'июнь факт'!D15+'июль факт'!D15+'август факт'!D15+'сентябрь факт'!D15</f>
        <v>0</v>
      </c>
      <c r="E15" s="23">
        <f>'январь факт'!E14+'февраль факт'!E15+'март факт'!E15+'апрель факт'!E15+'май факт'!E15+'июнь факт'!E15+'июль факт'!E15+'август факт'!E15+'сентябрь факт'!E15</f>
        <v>0</v>
      </c>
      <c r="F15" s="24">
        <f>'январь факт'!F14+'февраль факт'!F15+'март факт'!F15+'апрель факт'!F15+'май факт'!F15+'июнь факт'!F15+'июль факт'!F15+'август факт'!F15+'сентябрь факт'!F15</f>
        <v>0</v>
      </c>
    </row>
    <row r="16" spans="1:12" s="2" customFormat="1" ht="24.75" customHeight="1">
      <c r="A16" s="39" t="s">
        <v>16</v>
      </c>
      <c r="B16" s="11">
        <f t="shared" si="0"/>
        <v>108271.76199999999</v>
      </c>
      <c r="C16" s="23">
        <f>'январь факт'!C15+'февраль факт'!C16+'март факт'!C16+'апрель факт'!C16+'май факт'!C16+'июнь факт'!C16+'июль факт'!C16+'август факт'!C16+'сентябрь факт'!C16</f>
        <v>179.38800000000003</v>
      </c>
      <c r="D16" s="23">
        <f>'январь факт'!D15+'февраль факт'!D16+'март факт'!D16+'апрель факт'!D16+'май факт'!D16+'июнь факт'!D16+'июль факт'!D16+'август факт'!D16+'сентябрь факт'!D16</f>
        <v>13.48</v>
      </c>
      <c r="E16" s="23">
        <f>'январь факт'!E15+'февраль факт'!E16+'март факт'!E16+'апрель факт'!E16+'май факт'!E16+'июнь факт'!E16+'июль факт'!E16+'август факт'!E16+'сентябрь факт'!E16</f>
        <v>5912.781999999999</v>
      </c>
      <c r="F16" s="24">
        <f>'январь факт'!F15+'февраль факт'!F16+'март факт'!F16+'апрель факт'!F16+'май факт'!F16+'июнь факт'!F16+'июль факт'!F16+'август факт'!F16+'сентябрь факт'!F16</f>
        <v>102166.112</v>
      </c>
      <c r="G16" s="7"/>
      <c r="H16" s="7"/>
      <c r="I16" s="7"/>
      <c r="J16" s="7"/>
      <c r="K16" s="7"/>
      <c r="L16" s="7"/>
    </row>
    <row r="17" spans="1:12" s="77" customFormat="1" ht="68.25" customHeight="1">
      <c r="A17" s="118" t="s">
        <v>66</v>
      </c>
      <c r="B17" s="11">
        <f t="shared" si="0"/>
        <v>25120.891</v>
      </c>
      <c r="C17" s="23">
        <f>'январь факт'!C16+'февраль факт'!C17+'март факт'!C17+'апрель факт'!C17+'май факт'!C17+'июнь факт'!C17+'июль факт'!C17+'август факт'!C17+'сентябрь факт'!C17</f>
        <v>25120.891</v>
      </c>
      <c r="D17" s="23">
        <f>'январь факт'!D16+'февраль факт'!D17+'март факт'!D17+'апрель факт'!D17+'май факт'!D17+'июнь факт'!D17+'июль факт'!D17+'август факт'!D17+'сентябрь факт'!D17</f>
        <v>0</v>
      </c>
      <c r="E17" s="23">
        <f>'январь факт'!E16+'февраль факт'!E17+'март факт'!E17+'апрель факт'!E17+'май факт'!E17+'июнь факт'!E17+'июль факт'!E17+'август факт'!E17+'сентябрь факт'!E17</f>
        <v>0</v>
      </c>
      <c r="F17" s="24">
        <f>'январь факт'!F16+'февраль факт'!F17+'март факт'!F17+'апрель факт'!F17+'май факт'!F17+'июнь факт'!F17+'июль факт'!F17+'август факт'!F17+'сентябрь факт'!F17</f>
        <v>0</v>
      </c>
      <c r="G17" s="7"/>
      <c r="H17" s="7"/>
      <c r="I17" s="7"/>
      <c r="J17" s="7"/>
      <c r="K17" s="7"/>
      <c r="L17" s="7"/>
    </row>
    <row r="18" spans="1:12" s="2" customFormat="1" ht="24.75" customHeight="1">
      <c r="A18" s="39" t="s">
        <v>17</v>
      </c>
      <c r="B18" s="78">
        <f t="shared" si="0"/>
        <v>25120.891</v>
      </c>
      <c r="C18" s="23">
        <f>'январь факт'!C17+'февраль факт'!C18+'март факт'!C18+'апрель факт'!C18+'май факт'!C18+'июнь факт'!C18+'июль факт'!C18+'август факт'!C18+'сентябрь факт'!C18</f>
        <v>25120.891</v>
      </c>
      <c r="D18" s="23">
        <f>'январь факт'!D17+'февраль факт'!D18+'март факт'!D18+'апрель факт'!D18+'май факт'!D18+'июнь факт'!D18+'июль факт'!D18+'август факт'!D18+'сентябрь факт'!D18</f>
        <v>0</v>
      </c>
      <c r="E18" s="23">
        <f>'январь факт'!E17+'февраль факт'!E18+'март факт'!E18+'апрель факт'!E18+'май факт'!E18+'июнь факт'!E18+'июль факт'!E18+'август факт'!E18+'сентябрь факт'!E18</f>
        <v>0</v>
      </c>
      <c r="F18" s="24">
        <f>'январь факт'!F17+'февраль факт'!F18+'март факт'!F18+'апрель факт'!F18+'май факт'!F18+'июнь факт'!F18+'июль факт'!F18+'август факт'!F18+'сентябрь факт'!F18</f>
        <v>0</v>
      </c>
      <c r="G18" s="7"/>
      <c r="H18" s="7"/>
      <c r="I18" s="7"/>
      <c r="J18" s="7"/>
      <c r="K18" s="7"/>
      <c r="L18" s="7"/>
    </row>
    <row r="19" spans="1:12" s="51" customFormat="1" ht="26.25" customHeight="1">
      <c r="A19" s="50" t="s">
        <v>67</v>
      </c>
      <c r="B19" s="119">
        <f t="shared" si="0"/>
        <v>93.529</v>
      </c>
      <c r="C19" s="23">
        <f>'январь факт'!C18+'февраль факт'!C19+'март факт'!C19+'апрель факт'!C19+'май факт'!C19+'июнь факт'!C19+'июль факт'!C19+'август факт'!C19+'сентябрь факт'!C19</f>
        <v>93.529</v>
      </c>
      <c r="D19" s="23">
        <f>'январь факт'!D18+'февраль факт'!D19+'март факт'!D19+'апрель факт'!D19+'май факт'!D19+'июнь факт'!D19+'июль факт'!D19+'август факт'!D19+'сентябрь факт'!D19</f>
        <v>0</v>
      </c>
      <c r="E19" s="23">
        <f>'январь факт'!E18+'февраль факт'!E19+'март факт'!E19+'апрель факт'!E19+'май факт'!E19+'июнь факт'!E19+'июль факт'!E19+'август факт'!E19+'сентябрь факт'!E19</f>
        <v>0</v>
      </c>
      <c r="F19" s="24">
        <f>'январь факт'!F18+'февраль факт'!F19+'март факт'!F19+'апрель факт'!F19+'май факт'!F19+'июнь факт'!F19+'июль факт'!F19+'август факт'!F19+'сентябрь факт'!F19</f>
        <v>0</v>
      </c>
      <c r="G19" s="45"/>
      <c r="H19" s="45"/>
      <c r="I19" s="45"/>
      <c r="J19" s="45"/>
      <c r="K19" s="45"/>
      <c r="L19" s="45"/>
    </row>
    <row r="20" spans="1:12" s="2" customFormat="1" ht="24.75" customHeight="1">
      <c r="A20" s="39" t="s">
        <v>14</v>
      </c>
      <c r="B20" s="11">
        <f t="shared" si="0"/>
        <v>0</v>
      </c>
      <c r="C20" s="23">
        <f>'январь факт'!C19+'февраль факт'!C20+'март факт'!C20+'апрель факт'!C20+'май факт'!C20+'июнь факт'!C20+'июль факт'!C20+'август факт'!C20+'сентябрь факт'!C20</f>
        <v>0</v>
      </c>
      <c r="D20" s="23">
        <f>'январь факт'!D19+'февраль факт'!D20+'март факт'!D20+'апрель факт'!D20+'май факт'!D20+'июнь факт'!D20+'июль факт'!D20+'август факт'!D20+'сентябрь факт'!D20</f>
        <v>0</v>
      </c>
      <c r="E20" s="23">
        <f>'январь факт'!E19+'февраль факт'!E20+'март факт'!E20+'апрель факт'!E20+'май факт'!E20+'июнь факт'!E20+'июль факт'!E20+'август факт'!E20+'сентябрь факт'!E20</f>
        <v>0</v>
      </c>
      <c r="F20" s="24">
        <f>'январь факт'!F19+'февраль факт'!F20+'март факт'!F20+'апрель факт'!F20+'май факт'!F20+'июнь факт'!F20+'июль факт'!F20+'август факт'!F20+'сентябрь факт'!F20</f>
        <v>0</v>
      </c>
      <c r="G20" s="7"/>
      <c r="H20" s="7"/>
      <c r="I20" s="7"/>
      <c r="J20" s="7"/>
      <c r="K20" s="7"/>
      <c r="L20" s="7"/>
    </row>
    <row r="21" spans="1:12" s="2" customFormat="1" ht="24.75" customHeight="1">
      <c r="A21" s="39" t="s">
        <v>15</v>
      </c>
      <c r="B21" s="11">
        <f t="shared" si="0"/>
        <v>0</v>
      </c>
      <c r="C21" s="23">
        <f>'январь факт'!C20+'февраль факт'!C21+'март факт'!C21+'апрель факт'!C21+'май факт'!C21+'июнь факт'!C21+'июль факт'!C21+'август факт'!C21+'сентябрь факт'!C21</f>
        <v>0</v>
      </c>
      <c r="D21" s="23">
        <f>'январь факт'!D20+'февраль факт'!D21+'март факт'!D21+'апрель факт'!D21+'май факт'!D21+'июнь факт'!D21+'июль факт'!D21+'август факт'!D21+'сентябрь факт'!D21</f>
        <v>0</v>
      </c>
      <c r="E21" s="23">
        <f>'январь факт'!E20+'февраль факт'!E21+'март факт'!E21+'апрель факт'!E21+'май факт'!E21+'июнь факт'!E21+'июль факт'!E21+'август факт'!E21+'сентябрь факт'!E21</f>
        <v>0</v>
      </c>
      <c r="F21" s="24">
        <f>'январь факт'!F20+'февраль факт'!F21+'март факт'!F21+'апрель факт'!F21+'май факт'!F21+'июнь факт'!F21+'июль факт'!F21+'август факт'!F21+'сентябрь факт'!F21</f>
        <v>0</v>
      </c>
      <c r="G21" s="7"/>
      <c r="H21" s="7"/>
      <c r="I21" s="7"/>
      <c r="J21" s="7"/>
      <c r="K21" s="7"/>
      <c r="L21" s="7"/>
    </row>
    <row r="22" spans="1:12" s="2" customFormat="1" ht="24.75" customHeight="1">
      <c r="A22" s="39" t="s">
        <v>16</v>
      </c>
      <c r="B22" s="11">
        <f t="shared" si="0"/>
        <v>0</v>
      </c>
      <c r="C22" s="23">
        <f>'январь факт'!C21+'февраль факт'!C22+'март факт'!C22+'апрель факт'!C22+'май факт'!C22+'июнь факт'!C22+'июль факт'!C22+'август факт'!C22+'сентябрь факт'!C22</f>
        <v>0</v>
      </c>
      <c r="D22" s="23">
        <f>'январь факт'!D21+'февраль факт'!D22+'март факт'!D22+'апрель факт'!D22+'май факт'!D22+'июнь факт'!D22+'июль факт'!D22+'август факт'!D22+'сентябрь факт'!D22</f>
        <v>0</v>
      </c>
      <c r="E22" s="23">
        <f>'январь факт'!E21+'февраль факт'!E22+'март факт'!E22+'апрель факт'!E22+'май факт'!E22+'июнь факт'!E22+'июль факт'!E22+'август факт'!E22+'сентябрь факт'!E22</f>
        <v>0</v>
      </c>
      <c r="F22" s="24">
        <f>'январь факт'!F21+'февраль факт'!F22+'март факт'!F22+'апрель факт'!F22+'май факт'!F22+'июнь факт'!F22+'июль факт'!F22+'август факт'!F22+'сентябрь факт'!F22</f>
        <v>0</v>
      </c>
      <c r="G22" s="7"/>
      <c r="H22" s="7"/>
      <c r="I22" s="7"/>
      <c r="J22" s="7"/>
      <c r="K22" s="7"/>
      <c r="L22" s="7"/>
    </row>
    <row r="23" spans="1:6" s="7" customFormat="1" ht="31.5" customHeight="1">
      <c r="A23" s="118" t="s">
        <v>36</v>
      </c>
      <c r="B23" s="11">
        <f t="shared" si="0"/>
        <v>49828.49</v>
      </c>
      <c r="C23" s="23">
        <f>'январь факт'!C22+'февраль факт'!C23+'март факт'!C23+'апрель факт'!C23+'май факт'!C23+'июнь факт'!C23+'июль факт'!C23+'август факт'!C23+'сентябрь факт'!C23</f>
        <v>6824.969999999999</v>
      </c>
      <c r="D23" s="23">
        <f>'январь факт'!D22+'февраль факт'!D23+'март факт'!D23+'апрель факт'!D23+'май факт'!D23+'июнь факт'!D23+'июль факт'!D23+'август факт'!D23+'сентябрь факт'!D23</f>
        <v>0</v>
      </c>
      <c r="E23" s="23">
        <f>'январь факт'!E22+'февраль факт'!E23+'март факт'!E23+'апрель факт'!E23+'май факт'!E23+'июнь факт'!E23+'июль факт'!E23+'август факт'!E23+'сентябрь факт'!E23</f>
        <v>17705.025999999998</v>
      </c>
      <c r="F23" s="24">
        <f>'январь факт'!F22+'февраль факт'!F23+'март факт'!F23+'апрель факт'!F23+'май факт'!F23+'июнь факт'!F23+'июль факт'!F23+'август факт'!F23+'сентябрь факт'!F23</f>
        <v>25298.494</v>
      </c>
    </row>
    <row r="24" spans="1:12" s="20" customFormat="1" ht="24.75" customHeight="1">
      <c r="A24" s="39" t="s">
        <v>17</v>
      </c>
      <c r="B24" s="11">
        <f t="shared" si="0"/>
        <v>30481.043</v>
      </c>
      <c r="C24" s="23">
        <f>'январь факт'!C23+'февраль факт'!C24+'март факт'!C24+'апрель факт'!C24+'май факт'!C24+'июнь факт'!C24+'июль факт'!C24+'август факт'!C24+'сентябрь факт'!C24</f>
        <v>5937.675</v>
      </c>
      <c r="D24" s="23">
        <f>'январь факт'!D23+'февраль факт'!D24+'март факт'!D24+'апрель факт'!D24+'май факт'!D24+'июнь факт'!D24+'июль факт'!D24+'август факт'!D24+'сентябрь факт'!D24</f>
        <v>0</v>
      </c>
      <c r="E24" s="23">
        <f>'январь факт'!E23+'февраль факт'!E24+'март факт'!E24+'апрель факт'!E24+'май факт'!E24+'июнь факт'!E24+'июль факт'!E24+'август факт'!E24+'сентябрь факт'!E24</f>
        <v>14990.182</v>
      </c>
      <c r="F24" s="24">
        <f>'январь факт'!F23+'февраль факт'!F24+'март факт'!F24+'апрель факт'!F24+'май факт'!F24+'июнь факт'!F24+'июль факт'!F24+'август факт'!F24+'сентябрь факт'!F24</f>
        <v>9553.186000000002</v>
      </c>
      <c r="G24" s="7"/>
      <c r="H24" s="7"/>
      <c r="I24" s="7"/>
      <c r="J24" s="7"/>
      <c r="K24" s="7"/>
      <c r="L24" s="7"/>
    </row>
    <row r="25" spans="1:6" s="7" customFormat="1" ht="24.75" customHeight="1">
      <c r="A25" s="39" t="s">
        <v>14</v>
      </c>
      <c r="B25" s="11">
        <f t="shared" si="0"/>
        <v>19347.447</v>
      </c>
      <c r="C25" s="23">
        <f>'январь факт'!C24+'февраль факт'!C25+'март факт'!C25+'апрель факт'!C25+'май факт'!C25+'июнь факт'!C25+'июль факт'!C25+'август факт'!C25+'сентябрь факт'!C25</f>
        <v>887.295</v>
      </c>
      <c r="D25" s="23">
        <f>'январь факт'!D24+'февраль факт'!D25+'март факт'!D25+'апрель факт'!D25+'май факт'!D25+'июнь факт'!D25+'июль факт'!D25+'август факт'!D25+'сентябрь факт'!D25</f>
        <v>0</v>
      </c>
      <c r="E25" s="23">
        <f>'январь факт'!E24+'февраль факт'!E25+'март факт'!E25+'апрель факт'!E25+'май факт'!E25+'июнь факт'!E25+'июль факт'!E25+'август факт'!E25+'сентябрь факт'!E25</f>
        <v>2714.844</v>
      </c>
      <c r="F25" s="24">
        <f>'январь факт'!F24+'февраль факт'!F25+'март факт'!F25+'апрель факт'!F25+'май факт'!F25+'июнь факт'!F25+'июль факт'!F25+'август факт'!F25+'сентябрь факт'!F25</f>
        <v>15745.307999999999</v>
      </c>
    </row>
    <row r="26" spans="1:6" s="7" customFormat="1" ht="24.75" customHeight="1">
      <c r="A26" s="39" t="s">
        <v>15</v>
      </c>
      <c r="B26" s="11">
        <f t="shared" si="0"/>
        <v>11408.714</v>
      </c>
      <c r="C26" s="23">
        <f>'январь факт'!C25+'февраль факт'!C26+'март факт'!C26+'апрель факт'!C26+'май факт'!C26+'июнь факт'!C26+'июль факт'!C26+'август факт'!C26+'сентябрь факт'!C26</f>
        <v>0</v>
      </c>
      <c r="D26" s="23">
        <f>'январь факт'!D25+'февраль факт'!D26+'март факт'!D26+'апрель факт'!D26+'май факт'!D26+'июнь факт'!D26+'июль факт'!D26+'август факт'!D26+'сентябрь факт'!D26</f>
        <v>0</v>
      </c>
      <c r="E26" s="23">
        <f>'январь факт'!E25+'февраль факт'!E26+'март факт'!E26+'апрель факт'!E26+'май факт'!E26+'июнь факт'!E26+'июль факт'!E26+'август факт'!E26+'сентябрь факт'!E26</f>
        <v>683.102</v>
      </c>
      <c r="F26" s="24">
        <f>'январь факт'!F25+'февраль факт'!F26+'март факт'!F26+'апрель факт'!F26+'май факт'!F26+'июнь факт'!F26+'июль факт'!F26+'август факт'!F26+'сентябрь факт'!F26</f>
        <v>10725.612</v>
      </c>
    </row>
    <row r="27" spans="1:12" s="2" customFormat="1" ht="24.75" customHeight="1">
      <c r="A27" s="39" t="s">
        <v>16</v>
      </c>
      <c r="B27" s="11">
        <f t="shared" si="0"/>
        <v>7938.733</v>
      </c>
      <c r="C27" s="23">
        <f>'январь факт'!C26+'февраль факт'!C27+'март факт'!C27+'апрель факт'!C27+'май факт'!C27+'июнь факт'!C27+'июль факт'!C27+'август факт'!C27+'сентябрь факт'!C27</f>
        <v>887.295</v>
      </c>
      <c r="D27" s="23">
        <f>'январь факт'!D26+'февраль факт'!D27+'март факт'!D27+'апрель факт'!D27+'май факт'!D27+'июнь факт'!D27+'июль факт'!D27+'август факт'!D27+'сентябрь факт'!D27</f>
        <v>0</v>
      </c>
      <c r="E27" s="23">
        <f>'январь факт'!E26+'февраль факт'!E27+'март факт'!E27+'апрель факт'!E27+'май факт'!E27+'июнь факт'!E27+'июль факт'!E27+'август факт'!E27+'сентябрь факт'!E27</f>
        <v>2031.7420000000002</v>
      </c>
      <c r="F27" s="24">
        <f>'январь факт'!F26+'февраль факт'!F27+'март факт'!F27+'апрель факт'!F27+'май факт'!F27+'июнь факт'!F27+'июль факт'!F27+'август факт'!F27+'сентябрь факт'!F27</f>
        <v>5019.696</v>
      </c>
      <c r="G27" s="7"/>
      <c r="H27" s="7"/>
      <c r="I27" s="7"/>
      <c r="J27" s="7"/>
      <c r="K27" s="7"/>
      <c r="L27" s="7"/>
    </row>
    <row r="28" spans="1:6" s="7" customFormat="1" ht="24.75" customHeight="1">
      <c r="A28" s="118" t="s">
        <v>6</v>
      </c>
      <c r="B28" s="11">
        <f t="shared" si="0"/>
        <v>11545.946</v>
      </c>
      <c r="C28" s="23">
        <f>'январь факт'!C27+'февраль факт'!C28+'март факт'!C28+'апрель факт'!C28+'май факт'!C28+'июнь факт'!C28+'июль факт'!C28+'август факт'!C28+'сентябрь факт'!C28</f>
        <v>11545.946</v>
      </c>
      <c r="D28" s="23">
        <f>'январь факт'!D27+'февраль факт'!D28+'март факт'!D28+'апрель факт'!D28+'май факт'!D28+'июнь факт'!D28+'июль факт'!D28+'август факт'!D28+'сентябрь факт'!D28</f>
        <v>0</v>
      </c>
      <c r="E28" s="23">
        <f>'январь факт'!E27+'февраль факт'!E28+'март факт'!E28+'апрель факт'!E28+'май факт'!E28+'июнь факт'!E28+'июль факт'!E28+'август факт'!E28+'сентябрь факт'!E28</f>
        <v>0</v>
      </c>
      <c r="F28" s="24">
        <f>'январь факт'!F27+'февраль факт'!F28+'март факт'!F28+'апрель факт'!F28+'май факт'!F28+'июнь факт'!F28+'июль факт'!F28+'август факт'!F28+'сентябрь факт'!F28</f>
        <v>0</v>
      </c>
    </row>
    <row r="29" spans="1:12" s="20" customFormat="1" ht="24.75" customHeight="1">
      <c r="A29" s="39" t="s">
        <v>17</v>
      </c>
      <c r="B29" s="11">
        <f t="shared" si="0"/>
        <v>11527.885999999999</v>
      </c>
      <c r="C29" s="23">
        <f>'январь факт'!C28+'февраль факт'!C29+'март факт'!C29+'апрель факт'!C29+'май факт'!C29+'июнь факт'!C29+'июль факт'!C29+'август факт'!C29+'сентябрь факт'!C29</f>
        <v>11527.885999999999</v>
      </c>
      <c r="D29" s="23">
        <f>'январь факт'!D28+'февраль факт'!D29+'март факт'!D29+'апрель факт'!D29+'май факт'!D29+'июнь факт'!D29+'июль факт'!D29+'август факт'!D29+'сентябрь факт'!D29</f>
        <v>0</v>
      </c>
      <c r="E29" s="23">
        <f>'январь факт'!E28+'февраль факт'!E29+'март факт'!E29+'апрель факт'!E29+'май факт'!E29+'июнь факт'!E29+'июль факт'!E29+'август факт'!E29+'сентябрь факт'!E29</f>
        <v>0</v>
      </c>
      <c r="F29" s="24">
        <f>'январь факт'!F28+'февраль факт'!F29+'март факт'!F29+'апрель факт'!F29+'май факт'!F29+'июнь факт'!F29+'июль факт'!F29+'август факт'!F29+'сентябрь факт'!F29</f>
        <v>0</v>
      </c>
      <c r="G29" s="7"/>
      <c r="H29" s="7"/>
      <c r="I29" s="7"/>
      <c r="J29" s="7"/>
      <c r="K29" s="7"/>
      <c r="L29" s="7"/>
    </row>
    <row r="30" spans="1:6" s="7" customFormat="1" ht="24.75" customHeight="1">
      <c r="A30" s="39" t="s">
        <v>14</v>
      </c>
      <c r="B30" s="11">
        <f t="shared" si="0"/>
        <v>18.06</v>
      </c>
      <c r="C30" s="23">
        <f>'январь факт'!C29+'февраль факт'!C30+'март факт'!C30+'апрель факт'!C30+'май факт'!C30+'июнь факт'!C30+'июль факт'!C30+'август факт'!C30+'сентябрь факт'!C30</f>
        <v>18.06</v>
      </c>
      <c r="D30" s="23">
        <f>'январь факт'!D29+'февраль факт'!D30+'март факт'!D30+'апрель факт'!D30+'май факт'!D30+'июнь факт'!D30+'июль факт'!D30+'август факт'!D30+'сентябрь факт'!D30</f>
        <v>0</v>
      </c>
      <c r="E30" s="23">
        <f>'январь факт'!E29+'февраль факт'!E30+'март факт'!E30+'апрель факт'!E30+'май факт'!E30+'июнь факт'!E30+'июль факт'!E30+'август факт'!E30+'сентябрь факт'!E30</f>
        <v>0</v>
      </c>
      <c r="F30" s="24">
        <f>'январь факт'!F29+'февраль факт'!F30+'март факт'!F30+'апрель факт'!F30+'май факт'!F30+'июнь факт'!F30+'июль факт'!F30+'август факт'!F30+'сентябрь факт'!F30</f>
        <v>0</v>
      </c>
    </row>
    <row r="31" spans="1:6" s="7" customFormat="1" ht="19.5" customHeight="1">
      <c r="A31" s="39" t="s">
        <v>15</v>
      </c>
      <c r="B31" s="11">
        <f t="shared" si="0"/>
        <v>18.06</v>
      </c>
      <c r="C31" s="23">
        <f>'январь факт'!C30+'февраль факт'!C31+'март факт'!C31+'апрель факт'!C31+'май факт'!C31+'июнь факт'!C31+'июль факт'!C31+'август факт'!C31+'сентябрь факт'!C31</f>
        <v>18.06</v>
      </c>
      <c r="D31" s="23">
        <f>'январь факт'!D30+'февраль факт'!D31+'март факт'!D31+'апрель факт'!D31+'май факт'!D31+'июнь факт'!D31+'июль факт'!D31+'август факт'!D31+'сентябрь факт'!D31</f>
        <v>0</v>
      </c>
      <c r="E31" s="23">
        <f>'январь факт'!E30+'февраль факт'!E31+'март факт'!E31+'апрель факт'!E31+'май факт'!E31+'июнь факт'!E31+'июль факт'!E31+'август факт'!E31+'сентябрь факт'!E31</f>
        <v>0</v>
      </c>
      <c r="F31" s="24">
        <f>'январь факт'!F30+'февраль факт'!F31+'март факт'!F31+'апрель факт'!F31+'май факт'!F31+'июнь факт'!F31+'июль факт'!F31+'август факт'!F31+'сентябрь факт'!F31</f>
        <v>0</v>
      </c>
    </row>
    <row r="32" spans="1:12" s="2" customFormat="1" ht="24" customHeight="1">
      <c r="A32" s="39" t="s">
        <v>16</v>
      </c>
      <c r="B32" s="11">
        <f t="shared" si="0"/>
        <v>0</v>
      </c>
      <c r="C32" s="23">
        <f>'январь факт'!C31+'февраль факт'!C32+'март факт'!C32+'апрель факт'!C32+'май факт'!C32+'июнь факт'!C32+'июль факт'!C32+'август факт'!C32+'сентябрь факт'!C32</f>
        <v>0</v>
      </c>
      <c r="D32" s="23">
        <f>'январь факт'!D31+'февраль факт'!D32+'март факт'!D32+'апрель факт'!D32+'май факт'!D32+'июнь факт'!D32+'июль факт'!D32+'август факт'!D32+'сентябрь факт'!D32</f>
        <v>0</v>
      </c>
      <c r="E32" s="23">
        <f>'январь факт'!E31+'февраль факт'!E32+'март факт'!E32+'апрель факт'!E32+'май факт'!E32+'июнь факт'!E32+'июль факт'!E32+'август факт'!E32+'сентябрь факт'!E32</f>
        <v>0</v>
      </c>
      <c r="F32" s="24">
        <f>'январь факт'!F31+'февраль факт'!F32+'март факт'!F32+'апрель факт'!F32+'май факт'!F32+'июнь факт'!F32+'июль факт'!F32+'август факт'!F32+'сентябрь факт'!F32</f>
        <v>0</v>
      </c>
      <c r="G32" s="7"/>
      <c r="H32" s="7"/>
      <c r="I32" s="7"/>
      <c r="J32" s="7"/>
      <c r="K32" s="7"/>
      <c r="L32" s="7"/>
    </row>
    <row r="33" spans="1:6" s="7" customFormat="1" ht="40.5" customHeight="1">
      <c r="A33" s="118" t="s">
        <v>104</v>
      </c>
      <c r="B33" s="11">
        <f t="shared" si="0"/>
        <v>478.925</v>
      </c>
      <c r="C33" s="23">
        <f>'январь факт'!C32+'февраль факт'!C33+'март факт'!C33+'апрель факт'!C33+'май факт'!C33+'июнь факт'!C33+'июль факт'!C33+'август факт'!C33+'сентябрь факт'!C33</f>
        <v>0</v>
      </c>
      <c r="D33" s="23">
        <f>'январь факт'!D32+'февраль факт'!D33+'март факт'!D33+'апрель факт'!D33+'май факт'!D33+'июнь факт'!D33+'июль факт'!D33+'август факт'!D33+'сентябрь факт'!D33</f>
        <v>212.15</v>
      </c>
      <c r="E33" s="23">
        <f>'январь факт'!E32+'февраль факт'!E33+'март факт'!E33+'апрель факт'!E33+'май факт'!E33+'июнь факт'!E33+'июль факт'!E33+'август факт'!E33+'сентябрь факт'!E33</f>
        <v>155.739</v>
      </c>
      <c r="F33" s="24">
        <f>'январь факт'!F32+'февраль факт'!F33+'март факт'!F33+'апрель факт'!F33+'май факт'!F33+'июнь факт'!F33+'июль факт'!F33+'август факт'!F33+'сентябрь факт'!F33</f>
        <v>111.036</v>
      </c>
    </row>
    <row r="34" spans="1:12" s="20" customFormat="1" ht="21" customHeight="1">
      <c r="A34" s="39" t="s">
        <v>17</v>
      </c>
      <c r="B34" s="11">
        <f t="shared" si="0"/>
        <v>432.43300000000005</v>
      </c>
      <c r="C34" s="23">
        <f>'январь факт'!C33+'февраль факт'!C34+'март факт'!C34+'апрель факт'!C34+'май факт'!C34+'июнь факт'!C34+'июль факт'!C34+'август факт'!C34+'сентябрь факт'!C34</f>
        <v>0</v>
      </c>
      <c r="D34" s="23">
        <f>'январь факт'!D33+'февраль факт'!D34+'март факт'!D34+'апрель факт'!D34+'май факт'!D34+'июнь факт'!D34+'июль факт'!D34+'август факт'!D34+'сентябрь факт'!D34</f>
        <v>212.15</v>
      </c>
      <c r="E34" s="23">
        <f>'январь факт'!E33+'февраль факт'!E34+'март факт'!E34+'апрель факт'!E34+'май факт'!E34+'июнь факт'!E34+'июль факт'!E34+'август факт'!E34+'сентябрь факт'!E34</f>
        <v>109.435</v>
      </c>
      <c r="F34" s="24">
        <f>'январь факт'!F33+'февраль факт'!F34+'март факт'!F34+'апрель факт'!F34+'май факт'!F34+'июнь факт'!F34+'июль факт'!F34+'август факт'!F34+'сентябрь факт'!F34</f>
        <v>110.848</v>
      </c>
      <c r="G34" s="7"/>
      <c r="H34" s="7"/>
      <c r="I34" s="7"/>
      <c r="J34" s="7"/>
      <c r="K34" s="7"/>
      <c r="L34" s="7"/>
    </row>
    <row r="35" spans="1:6" s="7" customFormat="1" ht="21.75" customHeight="1">
      <c r="A35" s="39" t="s">
        <v>14</v>
      </c>
      <c r="B35" s="11">
        <f t="shared" si="0"/>
        <v>46.492000000000004</v>
      </c>
      <c r="C35" s="23">
        <f>'январь факт'!C34+'февраль факт'!C35+'март факт'!C35+'апрель факт'!C35+'май факт'!C35+'июнь факт'!C35+'июль факт'!C35+'август факт'!C35+'сентябрь факт'!C35</f>
        <v>0</v>
      </c>
      <c r="D35" s="23">
        <f>'январь факт'!D34+'февраль факт'!D35+'март факт'!D35+'апрель факт'!D35+'май факт'!D35+'июнь факт'!D35+'июль факт'!D35+'август факт'!D35+'сентябрь факт'!D35</f>
        <v>0</v>
      </c>
      <c r="E35" s="23">
        <f>'январь факт'!E34+'февраль факт'!E35+'март факт'!E35+'апрель факт'!E35+'май факт'!E35+'июнь факт'!E35+'июль факт'!E35+'август факт'!E35+'сентябрь факт'!E35</f>
        <v>46.304</v>
      </c>
      <c r="F35" s="24">
        <f>'январь факт'!F34+'февраль факт'!F35+'март факт'!F35+'апрель факт'!F35+'май факт'!F35+'июнь факт'!F35+'июль факт'!F35+'август факт'!F35+'сентябрь факт'!F35</f>
        <v>0.188</v>
      </c>
    </row>
    <row r="36" spans="1:6" s="7" customFormat="1" ht="21" customHeight="1">
      <c r="A36" s="39" t="s">
        <v>15</v>
      </c>
      <c r="B36" s="11">
        <f t="shared" si="0"/>
        <v>46.492000000000004</v>
      </c>
      <c r="C36" s="23">
        <f>'январь факт'!C35+'февраль факт'!C36+'март факт'!C36+'апрель факт'!C36+'май факт'!C36+'июнь факт'!C36+'июль факт'!C36+'август факт'!C36+'сентябрь факт'!C36</f>
        <v>0</v>
      </c>
      <c r="D36" s="23">
        <f>'январь факт'!D35+'февраль факт'!D36+'март факт'!D36+'апрель факт'!D36+'май факт'!D36+'июнь факт'!D36+'июль факт'!D36+'август факт'!D36+'сентябрь факт'!D36</f>
        <v>0</v>
      </c>
      <c r="E36" s="23">
        <f>'январь факт'!E35+'февраль факт'!E36+'март факт'!E36+'апрель факт'!E36+'май факт'!E36+'июнь факт'!E36+'июль факт'!E36+'август факт'!E36+'сентябрь факт'!E36</f>
        <v>46.304</v>
      </c>
      <c r="F36" s="24">
        <f>'январь факт'!F35+'февраль факт'!F36+'март факт'!F36+'апрель факт'!F36+'май факт'!F36+'июнь факт'!F36+'июль факт'!F36+'август факт'!F36+'сентябрь факт'!F36</f>
        <v>0.188</v>
      </c>
    </row>
    <row r="37" spans="1:12" s="2" customFormat="1" ht="24.75" customHeight="1">
      <c r="A37" s="39" t="s">
        <v>16</v>
      </c>
      <c r="B37" s="11">
        <f t="shared" si="0"/>
        <v>0</v>
      </c>
      <c r="C37" s="23">
        <f>'январь факт'!C36+'февраль факт'!C37+'март факт'!C37+'апрель факт'!C37+'май факт'!C37+'июнь факт'!C37+'июль факт'!C37+'август факт'!C37+'сентябрь факт'!C37</f>
        <v>0</v>
      </c>
      <c r="D37" s="23">
        <f>'январь факт'!D36+'февраль факт'!D37+'март факт'!D37+'апрель факт'!D37+'май факт'!D37+'июнь факт'!D37+'июль факт'!D37+'август факт'!D37+'сентябрь факт'!D37</f>
        <v>0</v>
      </c>
      <c r="E37" s="23">
        <f>'январь факт'!E36+'февраль факт'!E37+'март факт'!E37+'апрель факт'!E37+'май факт'!E37+'июнь факт'!E37+'июль факт'!E37+'август факт'!E37+'сентябрь факт'!E37</f>
        <v>0</v>
      </c>
      <c r="F37" s="24">
        <f>'январь факт'!F36+'февраль факт'!F37+'март факт'!F37+'апрель факт'!F37+'май факт'!F37+'июнь факт'!F37+'июль факт'!F37+'август факт'!F37+'сентябрь факт'!F37</f>
        <v>0</v>
      </c>
      <c r="G37" s="7"/>
      <c r="H37" s="7"/>
      <c r="I37" s="7"/>
      <c r="J37" s="7"/>
      <c r="K37" s="7"/>
      <c r="L37" s="7"/>
    </row>
    <row r="38" spans="1:6" s="7" customFormat="1" ht="36.75" customHeight="1">
      <c r="A38" s="118" t="s">
        <v>73</v>
      </c>
      <c r="B38" s="11">
        <f t="shared" si="0"/>
        <v>107448.676</v>
      </c>
      <c r="C38" s="23">
        <f>'январь факт'!C37+'февраль факт'!C38+'март факт'!C38+'апрель факт'!C38+'май факт'!C38+'июнь факт'!C38+'июль факт'!C38+'август факт'!C38+'сентябрь факт'!C38</f>
        <v>59586.438</v>
      </c>
      <c r="D38" s="23">
        <f>'январь факт'!D37+'февраль факт'!D38+'март факт'!D38+'апрель факт'!D38+'май факт'!D38+'июнь факт'!D38+'июль факт'!D38+'август факт'!D38+'сентябрь факт'!D38</f>
        <v>0</v>
      </c>
      <c r="E38" s="23">
        <f>'январь факт'!E37+'февраль факт'!E38+'март факт'!E38+'апрель факт'!E38+'май факт'!E38+'июнь факт'!E38+'июль факт'!E38+'август факт'!E38+'сентябрь факт'!E38</f>
        <v>17509.061999999998</v>
      </c>
      <c r="F38" s="24">
        <f>'январь факт'!F37+'февраль факт'!F38+'март факт'!F38+'апрель факт'!F38+'май факт'!F38+'июнь факт'!F38+'июль факт'!F38+'август факт'!F38+'сентябрь факт'!F38</f>
        <v>30353.176</v>
      </c>
    </row>
    <row r="39" spans="1:12" s="46" customFormat="1" ht="44.25" customHeight="1">
      <c r="A39" s="50" t="s">
        <v>38</v>
      </c>
      <c r="B39" s="11">
        <f t="shared" si="0"/>
        <v>36044.130999999994</v>
      </c>
      <c r="C39" s="23">
        <f>'январь факт'!C38+'февраль факт'!C39+'март факт'!C39+'апрель факт'!C39+'май факт'!C39+'июнь факт'!C39+'июль факт'!C39+'август факт'!C39+'сентябрь факт'!C39</f>
        <v>10146.09</v>
      </c>
      <c r="D39" s="23">
        <f>'январь факт'!D38+'февраль факт'!D39+'март факт'!D39+'апрель факт'!D39+'май факт'!D39+'июнь факт'!D39+'июль факт'!D39+'август факт'!D39+'сентябрь факт'!D39</f>
        <v>0</v>
      </c>
      <c r="E39" s="23">
        <f>'январь факт'!E38+'февраль факт'!E39+'март факт'!E39+'апрель факт'!E39+'май факт'!E39+'июнь факт'!E39+'июль факт'!E39+'август факт'!E39+'сентябрь факт'!E39</f>
        <v>16893.779</v>
      </c>
      <c r="F39" s="24">
        <f>'январь факт'!F38+'февраль факт'!F39+'март факт'!F39+'апрель факт'!F39+'май факт'!F39+'июнь факт'!F39+'июль факт'!F39+'август факт'!F39+'сентябрь факт'!F39</f>
        <v>9004.261999999999</v>
      </c>
      <c r="G39" s="45"/>
      <c r="H39" s="45"/>
      <c r="I39" s="45"/>
      <c r="J39" s="45"/>
      <c r="K39" s="45"/>
      <c r="L39" s="45"/>
    </row>
    <row r="40" spans="1:12" s="46" customFormat="1" ht="44.25" customHeight="1">
      <c r="A40" s="192" t="s">
        <v>105</v>
      </c>
      <c r="B40" s="11">
        <f t="shared" si="0"/>
        <v>49440.348</v>
      </c>
      <c r="C40" s="23">
        <f>'январь факт'!C39+'февраль факт'!C40+'март факт'!C40+'апрель факт'!C40+'май факт'!C40+'июнь факт'!C40+'июль факт'!C40+'август факт'!C40+'сентябрь факт'!C40</f>
        <v>49440.348</v>
      </c>
      <c r="D40" s="23">
        <f>'январь факт'!D39+'февраль факт'!D40+'март факт'!D40+'апрель факт'!D40+'май факт'!D40+'июнь факт'!D40+'июль факт'!D40+'август факт'!D40+'сентябрь факт'!D40</f>
        <v>0</v>
      </c>
      <c r="E40" s="23">
        <f>'январь факт'!E39+'февраль факт'!E40+'март факт'!E40+'апрель факт'!E40+'май факт'!E40+'июнь факт'!E40+'июль факт'!E40+'август факт'!E40+'сентябрь факт'!E40</f>
        <v>0</v>
      </c>
      <c r="F40" s="24">
        <f>'январь факт'!F39+'февраль факт'!F40+'март факт'!F40+'апрель факт'!F40+'май факт'!F40+'июнь факт'!F40+'июль факт'!F40+'август факт'!F40+'сентябрь факт'!F40</f>
        <v>0</v>
      </c>
      <c r="G40" s="45"/>
      <c r="H40" s="45"/>
      <c r="I40" s="45"/>
      <c r="J40" s="45"/>
      <c r="K40" s="45"/>
      <c r="L40" s="45"/>
    </row>
    <row r="41" spans="1:12" s="20" customFormat="1" ht="24.75" customHeight="1">
      <c r="A41" s="50" t="s">
        <v>43</v>
      </c>
      <c r="B41" s="119">
        <f t="shared" si="0"/>
        <v>69.19299999999998</v>
      </c>
      <c r="C41" s="23">
        <f>'январь факт'!C40+'февраль факт'!C41+'март факт'!C41+'апрель факт'!C41+'май факт'!C41+'июнь факт'!C41+'июль факт'!C41+'август факт'!C41+'сентябрь факт'!C41</f>
        <v>69.19299999999998</v>
      </c>
      <c r="D41" s="23">
        <f>'январь факт'!D40+'февраль факт'!D41+'март факт'!D41+'апрель факт'!D41+'май факт'!D41+'июнь факт'!D41+'июль факт'!D41+'август факт'!D41+'сентябрь факт'!D41</f>
        <v>0</v>
      </c>
      <c r="E41" s="23">
        <f>'январь факт'!E40+'февраль факт'!E41+'март факт'!E41+'апрель факт'!E41+'май факт'!E41+'июнь факт'!E41+'июль факт'!E41+'август факт'!E41+'сентябрь факт'!E41</f>
        <v>0</v>
      </c>
      <c r="F41" s="24">
        <f>'январь факт'!F40+'февраль факт'!F41+'март факт'!F41+'апрель факт'!F41+'май факт'!F41+'июнь факт'!F41+'июль факт'!F41+'август факт'!F41+'сентябрь факт'!F41</f>
        <v>0</v>
      </c>
      <c r="G41" s="7"/>
      <c r="H41" s="7"/>
      <c r="I41" s="7"/>
      <c r="J41" s="7"/>
      <c r="K41" s="7"/>
      <c r="L41" s="7"/>
    </row>
    <row r="42" spans="1:6" s="7" customFormat="1" ht="25.5" customHeight="1">
      <c r="A42" s="39" t="s">
        <v>14</v>
      </c>
      <c r="B42" s="11">
        <f t="shared" si="0"/>
        <v>21964.197</v>
      </c>
      <c r="C42" s="23">
        <f>'январь факт'!C41+'февраль факт'!C42+'март факт'!C42+'апрель факт'!C42+'май факт'!C42+'июнь факт'!C42+'июль факт'!C42+'август факт'!C42+'сентябрь факт'!C42</f>
        <v>0</v>
      </c>
      <c r="D42" s="23">
        <f>'январь факт'!D41+'февраль факт'!D42+'март факт'!D42+'апрель факт'!D42+'май факт'!D42+'июнь факт'!D42+'июль факт'!D42+'август факт'!D42+'сентябрь факт'!D42</f>
        <v>0</v>
      </c>
      <c r="E42" s="23">
        <f>'январь факт'!E41+'февраль факт'!E42+'март факт'!E42+'апрель факт'!E42+'май факт'!E42+'июнь факт'!E42+'июль факт'!E42+'август факт'!E42+'сентябрь факт'!E42</f>
        <v>615.283</v>
      </c>
      <c r="F42" s="24">
        <f>'январь факт'!F41+'февраль факт'!F42+'март факт'!F42+'апрель факт'!F42+'май факт'!F42+'июнь факт'!F42+'июль факт'!F42+'август факт'!F42+'сентябрь факт'!F42</f>
        <v>21348.914</v>
      </c>
    </row>
    <row r="43" spans="1:6" s="7" customFormat="1" ht="20.25" customHeight="1">
      <c r="A43" s="39" t="s">
        <v>15</v>
      </c>
      <c r="B43" s="11">
        <f t="shared" si="0"/>
        <v>20937.291999999998</v>
      </c>
      <c r="C43" s="23">
        <f>'январь факт'!C42+'февраль факт'!C43+'март факт'!C43+'апрель факт'!C43+'май факт'!C43+'июнь факт'!C43+'июль факт'!C43+'август факт'!C43+'сентябрь факт'!C43</f>
        <v>0</v>
      </c>
      <c r="D43" s="23">
        <f>'январь факт'!D42+'февраль факт'!D43+'март факт'!D43+'апрель факт'!D43+'май факт'!D43+'июнь факт'!D43+'июль факт'!D43+'август факт'!D43+'сентябрь факт'!D43</f>
        <v>0</v>
      </c>
      <c r="E43" s="23">
        <f>'январь факт'!E42+'февраль факт'!E43+'март факт'!E43+'апрель факт'!E43+'май факт'!E43+'июнь факт'!E43+'июль факт'!E43+'август факт'!E43+'сентябрь факт'!E43</f>
        <v>615.283</v>
      </c>
      <c r="F43" s="24">
        <f>'январь факт'!F42+'февраль факт'!F43+'март факт'!F43+'апрель факт'!F43+'май факт'!F43+'июнь факт'!F43+'июль факт'!F43+'август факт'!F43+'сентябрь факт'!F43</f>
        <v>20322.009</v>
      </c>
    </row>
    <row r="44" spans="1:12" s="2" customFormat="1" ht="25.5" customHeight="1">
      <c r="A44" s="39" t="s">
        <v>57</v>
      </c>
      <c r="B44" s="11">
        <f t="shared" si="0"/>
        <v>753.2139999999999</v>
      </c>
      <c r="C44" s="23">
        <f>'январь факт'!C43+'февраль факт'!C44+'март факт'!C44+'апрель факт'!C44+'май факт'!C44+'июнь факт'!C44+'июль факт'!C44+'август факт'!C44+'сентябрь факт'!C44</f>
        <v>0</v>
      </c>
      <c r="D44" s="23">
        <f>'январь факт'!D43+'февраль факт'!D44+'март факт'!D44+'апрель факт'!D44+'май факт'!D44+'июнь факт'!D44+'июль факт'!D44+'август факт'!D44+'сентябрь факт'!D44</f>
        <v>0</v>
      </c>
      <c r="E44" s="23">
        <f>'январь факт'!E43+'февраль факт'!E44+'март факт'!E44+'апрель факт'!E44+'май факт'!E44+'июнь факт'!E44+'июль факт'!E44+'август факт'!E44+'сентябрь факт'!E44</f>
        <v>0</v>
      </c>
      <c r="F44" s="24">
        <f>'январь факт'!F43+'февраль факт'!F44+'март факт'!F44+'апрель факт'!F44+'май факт'!F44+'июнь факт'!F44+'июль факт'!F44+'август факт'!F44+'сентябрь факт'!F44</f>
        <v>753.2139999999999</v>
      </c>
      <c r="G44" s="7"/>
      <c r="H44" s="7"/>
      <c r="I44" s="7"/>
      <c r="J44" s="7"/>
      <c r="K44" s="7"/>
      <c r="L44" s="7"/>
    </row>
    <row r="45" spans="1:6" s="7" customFormat="1" ht="22.5" customHeight="1">
      <c r="A45" s="39" t="s">
        <v>16</v>
      </c>
      <c r="B45" s="11">
        <f t="shared" si="0"/>
        <v>273.69100000000003</v>
      </c>
      <c r="C45" s="23">
        <f>'январь факт'!C44+'февраль факт'!C45+'март факт'!C45+'апрель факт'!C45+'май факт'!C45+'июнь факт'!C45+'июль факт'!C45+'август факт'!C45+'сентябрь факт'!C45</f>
        <v>0</v>
      </c>
      <c r="D45" s="23">
        <f>'январь факт'!D44+'февраль факт'!D45+'март факт'!D45+'апрель факт'!D45+'май факт'!D45+'июнь факт'!D45+'июль факт'!D45+'август факт'!D45+'сентябрь факт'!D45</f>
        <v>0</v>
      </c>
      <c r="E45" s="23">
        <f>'январь факт'!E44+'февраль факт'!E45+'март факт'!E45+'апрель факт'!E45+'май факт'!E45+'июнь факт'!E45+'июль факт'!E45+'август факт'!E45+'сентябрь факт'!E45</f>
        <v>0</v>
      </c>
      <c r="F45" s="24">
        <f>'январь факт'!F44+'февраль факт'!F45+'март факт'!F45+'апрель факт'!F45+'май факт'!F45+'июнь факт'!F45+'июль факт'!F45+'август факт'!F45+'сентябрь факт'!F45</f>
        <v>273.69100000000003</v>
      </c>
    </row>
    <row r="46" spans="1:12" s="20" customFormat="1" ht="24.75" customHeight="1">
      <c r="A46" s="118" t="s">
        <v>35</v>
      </c>
      <c r="B46" s="11">
        <f t="shared" si="0"/>
        <v>838.3489999999999</v>
      </c>
      <c r="C46" s="23">
        <f>'январь факт'!C45+'февраль факт'!C46+'март факт'!C46+'апрель факт'!C46+'май факт'!C46+'июнь факт'!C46+'июль факт'!C46+'август факт'!C46+'сентябрь факт'!C46</f>
        <v>0</v>
      </c>
      <c r="D46" s="23">
        <f>'январь факт'!D45+'февраль факт'!D46+'март факт'!D46+'апрель факт'!D46+'май факт'!D46+'июнь факт'!D46+'июль факт'!D46+'август факт'!D46+'сентябрь факт'!D46</f>
        <v>0</v>
      </c>
      <c r="E46" s="23">
        <f>'январь факт'!E45+'февраль факт'!E46+'март факт'!E46+'апрель факт'!E46+'май факт'!E46+'июнь факт'!E46+'июль факт'!E46+'август факт'!E46+'сентябрь факт'!E46</f>
        <v>433.279</v>
      </c>
      <c r="F46" s="24">
        <f>'январь факт'!F45+'февраль факт'!F46+'март факт'!F46+'апрель факт'!F46+'май факт'!F46+'июнь факт'!F46+'июль факт'!F46+'август факт'!F46+'сентябрь факт'!F46</f>
        <v>405.07</v>
      </c>
      <c r="G46" s="7"/>
      <c r="H46" s="7"/>
      <c r="I46" s="7"/>
      <c r="J46" s="7"/>
      <c r="K46" s="7"/>
      <c r="L46" s="7"/>
    </row>
    <row r="47" spans="1:6" s="7" customFormat="1" ht="24" customHeight="1">
      <c r="A47" s="39" t="s">
        <v>17</v>
      </c>
      <c r="B47" s="11">
        <f t="shared" si="0"/>
        <v>632.947</v>
      </c>
      <c r="C47" s="23">
        <f>'январь факт'!C46+'февраль факт'!C47+'март факт'!C47+'апрель факт'!C47+'май факт'!C47+'июнь факт'!C47+'июль факт'!C47+'август факт'!C47+'сентябрь факт'!C47</f>
        <v>0</v>
      </c>
      <c r="D47" s="23">
        <f>'январь факт'!D46+'февраль факт'!D47+'март факт'!D47+'апрель факт'!D47+'май факт'!D47+'июнь факт'!D47+'июль факт'!D47+'август факт'!D47+'сентябрь факт'!D47</f>
        <v>0</v>
      </c>
      <c r="E47" s="23">
        <f>'январь факт'!E46+'февраль факт'!E47+'март факт'!E47+'апрель факт'!E47+'май факт'!E47+'июнь факт'!E47+'июль факт'!E47+'август факт'!E47+'сентябрь факт'!E47</f>
        <v>433.279</v>
      </c>
      <c r="F47" s="24">
        <f>'январь факт'!F46+'февраль факт'!F47+'март факт'!F47+'апрель факт'!F47+'май факт'!F47+'июнь факт'!F47+'июль факт'!F47+'август факт'!F47+'сентябрь факт'!F47</f>
        <v>199.668</v>
      </c>
    </row>
    <row r="48" spans="1:6" s="7" customFormat="1" ht="24" customHeight="1">
      <c r="A48" s="39" t="s">
        <v>14</v>
      </c>
      <c r="B48" s="11">
        <f t="shared" si="0"/>
        <v>205.402</v>
      </c>
      <c r="C48" s="23">
        <f>'январь факт'!C47+'февраль факт'!C48+'март факт'!C48+'апрель факт'!C48+'май факт'!C48+'июнь факт'!C48+'июль факт'!C48+'август факт'!C48+'сентябрь факт'!C48</f>
        <v>0</v>
      </c>
      <c r="D48" s="23">
        <f>'январь факт'!D47+'февраль факт'!D48+'март факт'!D48+'апрель факт'!D48+'май факт'!D48+'июнь факт'!D48+'июль факт'!D48+'август факт'!D48+'сентябрь факт'!D48</f>
        <v>0</v>
      </c>
      <c r="E48" s="23">
        <f>'январь факт'!E47+'февраль факт'!E48+'март факт'!E48+'апрель факт'!E48+'май факт'!E48+'июнь факт'!E48+'июль факт'!E48+'август факт'!E48+'сентябрь факт'!E48</f>
        <v>0</v>
      </c>
      <c r="F48" s="24">
        <f>'январь факт'!F47+'февраль факт'!F48+'март факт'!F48+'апрель факт'!F48+'май факт'!F48+'июнь факт'!F48+'июль факт'!F48+'август факт'!F48+'сентябрь факт'!F48</f>
        <v>205.402</v>
      </c>
    </row>
    <row r="49" spans="1:6" s="7" customFormat="1" ht="24" customHeight="1">
      <c r="A49" s="39" t="s">
        <v>15</v>
      </c>
      <c r="B49" s="11">
        <f t="shared" si="0"/>
        <v>161.227</v>
      </c>
      <c r="C49" s="23">
        <f>'январь факт'!C48+'февраль факт'!C49+'март факт'!C49+'апрель факт'!C49+'май факт'!C49+'июнь факт'!C49+'июль факт'!C49+'август факт'!C49+'сентябрь факт'!C49</f>
        <v>0</v>
      </c>
      <c r="D49" s="23">
        <f>'январь факт'!D48+'февраль факт'!D49+'март факт'!D49+'апрель факт'!D49+'май факт'!D49+'июнь факт'!D49+'июль факт'!D49+'август факт'!D49+'сентябрь факт'!D49</f>
        <v>0</v>
      </c>
      <c r="E49" s="23">
        <f>'январь факт'!E48+'февраль факт'!E49+'март факт'!E49+'апрель факт'!E49+'май факт'!E49+'июнь факт'!E49+'июль факт'!E49+'август факт'!E49+'сентябрь факт'!E49</f>
        <v>0</v>
      </c>
      <c r="F49" s="24">
        <f>'январь факт'!F48+'февраль факт'!F49+'март факт'!F49+'апрель факт'!F49+'май факт'!F49+'июнь факт'!F49+'июль факт'!F49+'август факт'!F49+'сентябрь факт'!F49</f>
        <v>161.227</v>
      </c>
    </row>
    <row r="50" spans="1:6" s="7" customFormat="1" ht="23.25" customHeight="1">
      <c r="A50" s="39" t="s">
        <v>16</v>
      </c>
      <c r="B50" s="11">
        <f t="shared" si="0"/>
        <v>44.175</v>
      </c>
      <c r="C50" s="23">
        <f>'январь факт'!C49+'февраль факт'!C50+'март факт'!C50+'апрель факт'!C50+'май факт'!C50+'июнь факт'!C50+'июль факт'!C50+'август факт'!C50+'сентябрь факт'!C50</f>
        <v>0</v>
      </c>
      <c r="D50" s="23">
        <f>'январь факт'!D49+'февраль факт'!D50+'март факт'!D50+'апрель факт'!D50+'май факт'!D50+'июнь факт'!D50+'июль факт'!D50+'август факт'!D50+'сентябрь факт'!D50</f>
        <v>0</v>
      </c>
      <c r="E50" s="23">
        <f>'январь факт'!E49+'февраль факт'!E50+'март факт'!E50+'апрель факт'!E50+'май факт'!E50+'июнь факт'!E50+'июль факт'!E50+'август факт'!E50+'сентябрь факт'!E50</f>
        <v>0</v>
      </c>
      <c r="F50" s="24">
        <f>'январь факт'!F49+'февраль факт'!F50+'март факт'!F50+'апрель факт'!F50+'май факт'!F50+'июнь факт'!F50+'июль факт'!F50+'август факт'!F50+'сентябрь факт'!F50</f>
        <v>44.175</v>
      </c>
    </row>
    <row r="51" spans="1:12" s="20" customFormat="1" ht="40.5" customHeight="1">
      <c r="A51" s="118" t="s">
        <v>74</v>
      </c>
      <c r="B51" s="11">
        <f t="shared" si="0"/>
        <v>52.17699999999999</v>
      </c>
      <c r="C51" s="23">
        <f>'январь факт'!C50+'февраль факт'!C51+'март факт'!C51+'апрель факт'!C51+'май факт'!C51+'июнь факт'!C51+'июль факт'!C51+'август факт'!C51+'сентябрь факт'!C51</f>
        <v>0</v>
      </c>
      <c r="D51" s="23">
        <f>'январь факт'!D50+'февраль факт'!D51+'март факт'!D51+'апрель факт'!D51+'май факт'!D51+'июнь факт'!D51+'июль факт'!D51+'август факт'!D51+'сентябрь факт'!D51</f>
        <v>0</v>
      </c>
      <c r="E51" s="23">
        <f>'январь факт'!E50+'февраль факт'!E51+'март факт'!E51+'апрель факт'!E51+'май факт'!E51+'июнь факт'!E51+'июль факт'!E51+'август факт'!E51+'сентябрь факт'!E51</f>
        <v>0</v>
      </c>
      <c r="F51" s="24">
        <f>'январь факт'!F50+'февраль факт'!F51+'март факт'!F51+'апрель факт'!F51+'май факт'!F51+'июнь факт'!F51+'июль факт'!F51+'август факт'!F51+'сентябрь факт'!F51</f>
        <v>52.17699999999999</v>
      </c>
      <c r="G51" s="7"/>
      <c r="H51" s="7"/>
      <c r="I51" s="7"/>
      <c r="J51" s="7"/>
      <c r="K51" s="7"/>
      <c r="L51" s="7"/>
    </row>
    <row r="52" spans="1:6" s="7" customFormat="1" ht="23.25" customHeight="1">
      <c r="A52" s="39" t="s">
        <v>17</v>
      </c>
      <c r="B52" s="11">
        <f t="shared" si="0"/>
        <v>52.17699999999999</v>
      </c>
      <c r="C52" s="23">
        <f>'январь факт'!C51+'февраль факт'!C52+'март факт'!C52+'апрель факт'!C52+'май факт'!C52+'июнь факт'!C52+'июль факт'!C52+'август факт'!C52+'сентябрь факт'!C52</f>
        <v>0</v>
      </c>
      <c r="D52" s="23">
        <f>'январь факт'!D51+'февраль факт'!D52+'март факт'!D52+'апрель факт'!D52+'май факт'!D52+'июнь факт'!D52+'июль факт'!D52+'август факт'!D52+'сентябрь факт'!D52</f>
        <v>0</v>
      </c>
      <c r="E52" s="23">
        <f>'январь факт'!E51+'февраль факт'!E52+'март факт'!E52+'апрель факт'!E52+'май факт'!E52+'июнь факт'!E52+'июль факт'!E52+'август факт'!E52+'сентябрь факт'!E52</f>
        <v>0</v>
      </c>
      <c r="F52" s="24">
        <f>'январь факт'!F51+'февраль факт'!F52+'март факт'!F52+'апрель факт'!F52+'май факт'!F52+'июнь факт'!F52+'июль факт'!F52+'август факт'!F52+'сентябрь факт'!F52</f>
        <v>52.17699999999999</v>
      </c>
    </row>
    <row r="53" spans="1:6" s="7" customFormat="1" ht="23.25" customHeight="1">
      <c r="A53" s="39" t="s">
        <v>14</v>
      </c>
      <c r="B53" s="11">
        <f t="shared" si="0"/>
        <v>0</v>
      </c>
      <c r="C53" s="23">
        <f>'январь факт'!C52+'февраль факт'!C53+'март факт'!C53+'апрель факт'!C53+'май факт'!C53+'июнь факт'!C53+'июль факт'!C53+'август факт'!C53+'сентябрь факт'!C53</f>
        <v>0</v>
      </c>
      <c r="D53" s="23">
        <f>'январь факт'!D52+'февраль факт'!D53+'март факт'!D53+'апрель факт'!D53+'май факт'!D53+'июнь факт'!D53+'июль факт'!D53+'август факт'!D53+'сентябрь факт'!D53</f>
        <v>0</v>
      </c>
      <c r="E53" s="23">
        <f>'январь факт'!E52+'февраль факт'!E53+'март факт'!E53+'апрель факт'!E53+'май факт'!E53+'июнь факт'!E53+'июль факт'!E53+'август факт'!E53+'сентябрь факт'!E53</f>
        <v>0</v>
      </c>
      <c r="F53" s="24">
        <f>'январь факт'!F52+'февраль факт'!F53+'март факт'!F53+'апрель факт'!F53+'май факт'!F53+'июнь факт'!F53+'июль факт'!F53+'август факт'!F53+'сентябрь факт'!F53</f>
        <v>0</v>
      </c>
    </row>
    <row r="54" spans="1:12" s="6" customFormat="1" ht="23.25" customHeight="1">
      <c r="A54" s="39" t="s">
        <v>15</v>
      </c>
      <c r="B54" s="11">
        <f t="shared" si="0"/>
        <v>0</v>
      </c>
      <c r="C54" s="23">
        <f>'январь факт'!C53+'февраль факт'!C54+'март факт'!C54+'апрель факт'!C54+'май факт'!C54+'июнь факт'!C54+'июль факт'!C54+'август факт'!C54+'сентябрь факт'!C54</f>
        <v>0</v>
      </c>
      <c r="D54" s="23">
        <f>'январь факт'!D53+'февраль факт'!D54+'март факт'!D54+'апрель факт'!D54+'май факт'!D54+'июнь факт'!D54+'июль факт'!D54+'август факт'!D54+'сентябрь факт'!D54</f>
        <v>0</v>
      </c>
      <c r="E54" s="23">
        <f>'январь факт'!E53+'февраль факт'!E54+'март факт'!E54+'апрель факт'!E54+'май факт'!E54+'июнь факт'!E54+'июль факт'!E54+'август факт'!E54+'сентябрь факт'!E54</f>
        <v>0</v>
      </c>
      <c r="F54" s="24">
        <f>'январь факт'!F53+'февраль факт'!F54+'март факт'!F54+'апрель факт'!F54+'май факт'!F54+'июнь факт'!F54+'июль факт'!F54+'август факт'!F54+'сентябрь факт'!F54</f>
        <v>0</v>
      </c>
      <c r="G54" s="7"/>
      <c r="H54" s="7"/>
      <c r="I54" s="7"/>
      <c r="J54" s="7"/>
      <c r="K54" s="7"/>
      <c r="L54" s="7"/>
    </row>
    <row r="55" spans="1:12" s="2" customFormat="1" ht="23.25" customHeight="1">
      <c r="A55" s="39" t="s">
        <v>16</v>
      </c>
      <c r="B55" s="11">
        <f t="shared" si="0"/>
        <v>0</v>
      </c>
      <c r="C55" s="23">
        <f>'январь факт'!C54+'февраль факт'!C55+'март факт'!C55+'апрель факт'!C55+'май факт'!C55+'июнь факт'!C55+'июль факт'!C55+'август факт'!C55+'сентябрь факт'!C55</f>
        <v>0</v>
      </c>
      <c r="D55" s="23">
        <f>'январь факт'!D54+'февраль факт'!D55+'март факт'!D55+'апрель факт'!D55+'май факт'!D55+'июнь факт'!D55+'июль факт'!D55+'август факт'!D55+'сентябрь факт'!D55</f>
        <v>0</v>
      </c>
      <c r="E55" s="23">
        <f>'январь факт'!E54+'февраль факт'!E55+'март факт'!E55+'апрель факт'!E55+'май факт'!E55+'июнь факт'!E55+'июль факт'!E55+'август факт'!E55+'сентябрь факт'!E55</f>
        <v>0</v>
      </c>
      <c r="F55" s="24">
        <f>'январь факт'!F54+'февраль факт'!F55+'март факт'!F55+'апрель факт'!F55+'май факт'!F55+'июнь факт'!F55+'июль факт'!F55+'август факт'!F55+'сентябрь факт'!F55</f>
        <v>0</v>
      </c>
      <c r="G55" s="7"/>
      <c r="H55" s="7"/>
      <c r="I55" s="7"/>
      <c r="J55" s="7"/>
      <c r="K55" s="7"/>
      <c r="L55" s="7"/>
    </row>
    <row r="56" spans="1:12" s="20" customFormat="1" ht="45.75" customHeight="1">
      <c r="A56" s="118" t="s">
        <v>75</v>
      </c>
      <c r="B56" s="11">
        <f t="shared" si="0"/>
        <v>19590.761000000006</v>
      </c>
      <c r="C56" s="23">
        <f>'январь факт'!C55+'февраль факт'!C56+'март факт'!C56+'апрель факт'!C56+'май факт'!C56+'июнь факт'!C56+'июль факт'!C56+'август факт'!C56+'сентябрь факт'!C56</f>
        <v>18940.005000000005</v>
      </c>
      <c r="D56" s="23">
        <f>'январь факт'!D55+'февраль факт'!D56+'март факт'!D56+'апрель факт'!D56+'май факт'!D56+'июнь факт'!D56+'июль факт'!D56+'август факт'!D56+'сентябрь факт'!D56</f>
        <v>0</v>
      </c>
      <c r="E56" s="23">
        <f>'январь факт'!E55+'февраль факт'!E56+'март факт'!E56+'апрель факт'!E56+'май факт'!E56+'июнь факт'!E56+'июль факт'!E56+'август факт'!E56+'сентябрь факт'!E56</f>
        <v>650.756</v>
      </c>
      <c r="F56" s="24">
        <f>'январь факт'!F55+'февраль факт'!F56+'март факт'!F56+'апрель факт'!F56+'май факт'!F56+'июнь факт'!F56+'июль факт'!F56+'август факт'!F56+'сентябрь факт'!F56</f>
        <v>0</v>
      </c>
      <c r="G56" s="7"/>
      <c r="H56" s="7"/>
      <c r="I56" s="7"/>
      <c r="J56" s="7"/>
      <c r="K56" s="7"/>
      <c r="L56" s="7"/>
    </row>
    <row r="57" spans="1:12" s="2" customFormat="1" ht="21" customHeight="1">
      <c r="A57" s="39" t="s">
        <v>17</v>
      </c>
      <c r="B57" s="11">
        <f t="shared" si="0"/>
        <v>19590.761000000006</v>
      </c>
      <c r="C57" s="23">
        <f>'январь факт'!C56+'февраль факт'!C57+'март факт'!C57+'апрель факт'!C57+'май факт'!C57+'июнь факт'!C57+'июль факт'!C57+'август факт'!C57+'сентябрь факт'!C57</f>
        <v>18940.005000000005</v>
      </c>
      <c r="D57" s="23">
        <f>'январь факт'!D56+'февраль факт'!D57+'март факт'!D57+'апрель факт'!D57+'май факт'!D57+'июнь факт'!D57+'июль факт'!D57+'август факт'!D57+'сентябрь факт'!D57</f>
        <v>0</v>
      </c>
      <c r="E57" s="23">
        <f>'январь факт'!E56+'февраль факт'!E57+'март факт'!E57+'апрель факт'!E57+'май факт'!E57+'июнь факт'!E57+'июль факт'!E57+'август факт'!E57+'сентябрь факт'!E57</f>
        <v>650.756</v>
      </c>
      <c r="F57" s="24">
        <f>'январь факт'!F56+'февраль факт'!F57+'март факт'!F57+'апрель факт'!F57+'май факт'!F57+'июнь факт'!F57+'июль факт'!F57+'август факт'!F57+'сентябрь факт'!F57</f>
        <v>0</v>
      </c>
      <c r="G57" s="7"/>
      <c r="H57" s="7"/>
      <c r="I57" s="7"/>
      <c r="J57" s="7"/>
      <c r="K57" s="7"/>
      <c r="L57" s="7"/>
    </row>
    <row r="58" spans="1:12" s="2" customFormat="1" ht="24.75" customHeight="1">
      <c r="A58" s="39" t="s">
        <v>14</v>
      </c>
      <c r="B58" s="11">
        <f t="shared" si="0"/>
        <v>0</v>
      </c>
      <c r="C58" s="23">
        <f>'январь факт'!C57+'февраль факт'!C58+'март факт'!C58+'апрель факт'!C58+'май факт'!C58+'июнь факт'!C58+'июль факт'!C58+'август факт'!C58+'сентябрь факт'!C58</f>
        <v>0</v>
      </c>
      <c r="D58" s="23">
        <f>'январь факт'!D57+'февраль факт'!D58+'март факт'!D58+'апрель факт'!D58+'май факт'!D58+'июнь факт'!D58+'июль факт'!D58+'август факт'!D58+'сентябрь факт'!D58</f>
        <v>0</v>
      </c>
      <c r="E58" s="23">
        <f>'январь факт'!E57+'февраль факт'!E58+'март факт'!E58+'апрель факт'!E58+'май факт'!E58+'июнь факт'!E58+'июль факт'!E58+'август факт'!E58+'сентябрь факт'!E58</f>
        <v>0</v>
      </c>
      <c r="F58" s="24">
        <f>'январь факт'!F57+'февраль факт'!F58+'март факт'!F58+'апрель факт'!F58+'май факт'!F58+'июнь факт'!F58+'июль факт'!F58+'август факт'!F58+'сентябрь факт'!F58</f>
        <v>0</v>
      </c>
      <c r="G58" s="7"/>
      <c r="H58" s="7"/>
      <c r="I58" s="7"/>
      <c r="J58" s="7"/>
      <c r="K58" s="7"/>
      <c r="L58" s="7"/>
    </row>
    <row r="59" spans="1:12" s="2" customFormat="1" ht="24.75" customHeight="1">
      <c r="A59" s="39" t="s">
        <v>15</v>
      </c>
      <c r="B59" s="11">
        <f t="shared" si="0"/>
        <v>0</v>
      </c>
      <c r="C59" s="23">
        <f>'январь факт'!C58+'февраль факт'!C59+'март факт'!C59+'апрель факт'!C59+'май факт'!C59+'июнь факт'!C59+'июль факт'!C59+'август факт'!C59+'сентябрь факт'!C59</f>
        <v>0</v>
      </c>
      <c r="D59" s="23">
        <f>'январь факт'!D58+'февраль факт'!D59+'март факт'!D59+'апрель факт'!D59+'май факт'!D59+'июнь факт'!D59+'июль факт'!D59+'август факт'!D59+'сентябрь факт'!D59</f>
        <v>0</v>
      </c>
      <c r="E59" s="23">
        <f>'январь факт'!E58+'февраль факт'!E59+'март факт'!E59+'апрель факт'!E59+'май факт'!E59+'июнь факт'!E59+'июль факт'!E59+'август факт'!E59+'сентябрь факт'!E59</f>
        <v>0</v>
      </c>
      <c r="F59" s="24">
        <f>'январь факт'!F58+'февраль факт'!F59+'март факт'!F59+'апрель факт'!F59+'май факт'!F59+'июнь факт'!F59+'июль факт'!F59+'август факт'!F59+'сентябрь факт'!F59</f>
        <v>0</v>
      </c>
      <c r="G59" s="7"/>
      <c r="H59" s="7"/>
      <c r="I59" s="7"/>
      <c r="J59" s="7"/>
      <c r="K59" s="7"/>
      <c r="L59" s="7"/>
    </row>
    <row r="60" spans="1:12" s="2" customFormat="1" ht="21.75" customHeight="1">
      <c r="A60" s="39" t="s">
        <v>16</v>
      </c>
      <c r="B60" s="11">
        <f t="shared" si="0"/>
        <v>0</v>
      </c>
      <c r="C60" s="23">
        <f>'январь факт'!C59+'февраль факт'!C60+'март факт'!C60+'апрель факт'!C60+'май факт'!C60+'июнь факт'!C60+'июль факт'!C60+'август факт'!C60+'сентябрь факт'!C60</f>
        <v>0</v>
      </c>
      <c r="D60" s="23">
        <f>'январь факт'!D59+'февраль факт'!D60+'март факт'!D60+'апрель факт'!D60+'май факт'!D60+'июнь факт'!D60+'июль факт'!D60+'август факт'!D60+'сентябрь факт'!D60</f>
        <v>0</v>
      </c>
      <c r="E60" s="23">
        <f>'январь факт'!E59+'февраль факт'!E60+'март факт'!E60+'апрель факт'!E60+'май факт'!E60+'июнь факт'!E60+'июль факт'!E60+'август факт'!E60+'сентябрь факт'!E60</f>
        <v>0</v>
      </c>
      <c r="F60" s="24">
        <f>'январь факт'!F59+'февраль факт'!F60+'март факт'!F60+'апрель факт'!F60+'май факт'!F60+'июнь факт'!F60+'июль факт'!F60+'август факт'!F60+'сентябрь факт'!F60</f>
        <v>0</v>
      </c>
      <c r="G60" s="7"/>
      <c r="H60" s="7"/>
      <c r="I60" s="7"/>
      <c r="J60" s="7"/>
      <c r="K60" s="7"/>
      <c r="L60" s="7"/>
    </row>
    <row r="61" spans="1:12" s="20" customFormat="1" ht="27.75" customHeight="1">
      <c r="A61" s="126" t="s">
        <v>30</v>
      </c>
      <c r="B61" s="11">
        <f t="shared" si="0"/>
        <v>5033.019</v>
      </c>
      <c r="C61" s="23">
        <f>'январь факт'!C60+'февраль факт'!C61+'март факт'!C61+'апрель факт'!C61+'май факт'!C61+'июнь факт'!C61+'июль факт'!C61+'август факт'!C61+'сентябрь факт'!C61</f>
        <v>0</v>
      </c>
      <c r="D61" s="23">
        <f>'январь факт'!D60+'февраль факт'!D61+'март факт'!D61+'апрель факт'!D61+'май факт'!D61+'июнь факт'!D61+'июль факт'!D61+'август факт'!D61+'сентябрь факт'!D61</f>
        <v>0</v>
      </c>
      <c r="E61" s="23">
        <f>'январь факт'!E60+'февраль факт'!E61+'март факт'!E61+'апрель факт'!E61+'май факт'!E61+'июнь факт'!E61+'июль факт'!E61+'август факт'!E61+'сентябрь факт'!E61</f>
        <v>3723.802</v>
      </c>
      <c r="F61" s="24">
        <f>'январь факт'!F60+'февраль факт'!F61+'март факт'!F61+'апрель факт'!F61+'май факт'!F61+'июнь факт'!F61+'июль факт'!F61+'август факт'!F61+'сентябрь факт'!F61</f>
        <v>1309.2169999999999</v>
      </c>
      <c r="G61" s="7"/>
      <c r="H61" s="7"/>
      <c r="I61" s="7"/>
      <c r="J61" s="7"/>
      <c r="K61" s="7"/>
      <c r="L61" s="7"/>
    </row>
    <row r="62" spans="1:12" s="2" customFormat="1" ht="23.25" customHeight="1">
      <c r="A62" s="39" t="s">
        <v>17</v>
      </c>
      <c r="B62" s="11">
        <f t="shared" si="0"/>
        <v>5033.019</v>
      </c>
      <c r="C62" s="23">
        <f>'январь факт'!C61+'февраль факт'!C62+'март факт'!C62+'апрель факт'!C62+'май факт'!C62+'июнь факт'!C62+'июль факт'!C62+'август факт'!C62+'сентябрь факт'!C62</f>
        <v>0</v>
      </c>
      <c r="D62" s="23">
        <f>'январь факт'!D61+'февраль факт'!D62+'март факт'!D62+'апрель факт'!D62+'май факт'!D62+'июнь факт'!D62+'июль факт'!D62+'август факт'!D62+'сентябрь факт'!D62</f>
        <v>0</v>
      </c>
      <c r="E62" s="23">
        <f>'январь факт'!E61+'февраль факт'!E62+'март факт'!E62+'апрель факт'!E62+'май факт'!E62+'июнь факт'!E62+'июль факт'!E62+'август факт'!E62+'сентябрь факт'!E62</f>
        <v>3723.802</v>
      </c>
      <c r="F62" s="24">
        <f>'январь факт'!F61+'февраль факт'!F62+'март факт'!F62+'апрель факт'!F62+'май факт'!F62+'июнь факт'!F62+'июль факт'!F62+'август факт'!F62+'сентябрь факт'!F62</f>
        <v>1309.2169999999999</v>
      </c>
      <c r="G62" s="7"/>
      <c r="H62" s="7"/>
      <c r="I62" s="7"/>
      <c r="J62" s="7"/>
      <c r="K62" s="7"/>
      <c r="L62" s="7"/>
    </row>
    <row r="63" spans="1:12" s="2" customFormat="1" ht="31.5" customHeight="1">
      <c r="A63" s="39" t="s">
        <v>14</v>
      </c>
      <c r="B63" s="11">
        <f t="shared" si="0"/>
        <v>0</v>
      </c>
      <c r="C63" s="23">
        <f>'январь факт'!C62+'февраль факт'!C63+'март факт'!C63+'апрель факт'!C63+'май факт'!C63+'июнь факт'!C63+'июль факт'!C63+'август факт'!C63+'сентябрь факт'!C63</f>
        <v>0</v>
      </c>
      <c r="D63" s="23">
        <f>'январь факт'!D62+'февраль факт'!D63+'март факт'!D63+'апрель факт'!D63+'май факт'!D63+'июнь факт'!D63+'июль факт'!D63+'август факт'!D63+'сентябрь факт'!D63</f>
        <v>0</v>
      </c>
      <c r="E63" s="23">
        <f>'январь факт'!E62+'февраль факт'!E63+'март факт'!E63+'апрель факт'!E63+'май факт'!E63+'июнь факт'!E63+'июль факт'!E63+'август факт'!E63+'сентябрь факт'!E63</f>
        <v>0</v>
      </c>
      <c r="F63" s="24">
        <f>'январь факт'!F62+'февраль факт'!F63+'март факт'!F63+'апрель факт'!F63+'май факт'!F63+'июнь факт'!F63+'июль факт'!F63+'август факт'!F63+'сентябрь факт'!F63</f>
        <v>0</v>
      </c>
      <c r="G63" s="7"/>
      <c r="H63" s="7"/>
      <c r="I63" s="7"/>
      <c r="J63" s="7"/>
      <c r="K63" s="7"/>
      <c r="L63" s="7"/>
    </row>
    <row r="64" spans="1:12" s="2" customFormat="1" ht="24.75" customHeight="1">
      <c r="A64" s="39" t="s">
        <v>15</v>
      </c>
      <c r="B64" s="11">
        <f t="shared" si="0"/>
        <v>0</v>
      </c>
      <c r="C64" s="23">
        <f>'январь факт'!C63+'февраль факт'!C64+'март факт'!C64+'апрель факт'!C64+'май факт'!C64+'июнь факт'!C64+'июль факт'!C64+'август факт'!C64+'сентябрь факт'!C64</f>
        <v>0</v>
      </c>
      <c r="D64" s="23">
        <f>'январь факт'!D63+'февраль факт'!D64+'март факт'!D64+'апрель факт'!D64+'май факт'!D64+'июнь факт'!D64+'июль факт'!D64+'август факт'!D64+'сентябрь факт'!D64</f>
        <v>0</v>
      </c>
      <c r="E64" s="23">
        <f>'январь факт'!E63+'февраль факт'!E64+'март факт'!E64+'апрель факт'!E64+'май факт'!E64+'июнь факт'!E64+'июль факт'!E64+'август факт'!E64+'сентябрь факт'!E64</f>
        <v>0</v>
      </c>
      <c r="F64" s="24">
        <f>'январь факт'!F63+'февраль факт'!F64+'март факт'!F64+'апрель факт'!F64+'май факт'!F64+'июнь факт'!F64+'июль факт'!F64+'август факт'!F64+'сентябрь факт'!F64</f>
        <v>0</v>
      </c>
      <c r="G64" s="7"/>
      <c r="H64" s="7"/>
      <c r="I64" s="7"/>
      <c r="J64" s="7"/>
      <c r="K64" s="7"/>
      <c r="L64" s="7"/>
    </row>
    <row r="65" spans="1:12" s="2" customFormat="1" ht="26.25" customHeight="1">
      <c r="A65" s="39" t="s">
        <v>16</v>
      </c>
      <c r="B65" s="11">
        <f t="shared" si="0"/>
        <v>0</v>
      </c>
      <c r="C65" s="23">
        <f>'январь факт'!C64+'февраль факт'!C65+'март факт'!C65+'апрель факт'!C65+'май факт'!C65+'июнь факт'!C65+'июль факт'!C65+'август факт'!C65+'сентябрь факт'!C65</f>
        <v>0</v>
      </c>
      <c r="D65" s="23">
        <f>'январь факт'!D64+'февраль факт'!D65+'март факт'!D65+'апрель факт'!D65+'май факт'!D65+'июнь факт'!D65+'июль факт'!D65+'август факт'!D65+'сентябрь факт'!D65</f>
        <v>0</v>
      </c>
      <c r="E65" s="23">
        <f>'январь факт'!E64+'февраль факт'!E65+'март факт'!E65+'апрель факт'!E65+'май факт'!E65+'июнь факт'!E65+'июль факт'!E65+'август факт'!E65+'сентябрь факт'!E65</f>
        <v>0</v>
      </c>
      <c r="F65" s="24">
        <f>'январь факт'!F64+'февраль факт'!F65+'март факт'!F65+'апрель факт'!F65+'май факт'!F65+'июнь факт'!F65+'июль факт'!F65+'август факт'!F65+'сентябрь факт'!F65</f>
        <v>0</v>
      </c>
      <c r="G65" s="7"/>
      <c r="H65" s="7"/>
      <c r="I65" s="7"/>
      <c r="J65" s="7"/>
      <c r="K65" s="7"/>
      <c r="L65" s="7"/>
    </row>
    <row r="66" spans="1:12" s="6" customFormat="1" ht="39" customHeight="1">
      <c r="A66" s="126" t="s">
        <v>4</v>
      </c>
      <c r="B66" s="11">
        <f t="shared" si="0"/>
        <v>7262.334000000001</v>
      </c>
      <c r="C66" s="23">
        <f>'январь факт'!C65+'февраль факт'!C66+'март факт'!C66+'апрель факт'!C66+'май факт'!C66+'июнь факт'!C66+'июль факт'!C66+'август факт'!C66+'сентябрь факт'!C66</f>
        <v>7262.334000000001</v>
      </c>
      <c r="D66" s="23">
        <f>'январь факт'!D65+'февраль факт'!D66+'март факт'!D66+'апрель факт'!D66+'май факт'!D66+'июнь факт'!D66+'июль факт'!D66+'август факт'!D66+'сентябрь факт'!D66</f>
        <v>0</v>
      </c>
      <c r="E66" s="23">
        <f>'январь факт'!E65+'февраль факт'!E66+'март факт'!E66+'апрель факт'!E66+'май факт'!E66+'июнь факт'!E66+'июль факт'!E66+'август факт'!E66+'сентябрь факт'!E66</f>
        <v>0</v>
      </c>
      <c r="F66" s="24">
        <f>'январь факт'!F65+'февраль факт'!F66+'март факт'!F66+'апрель факт'!F66+'май факт'!F66+'июнь факт'!F66+'июль факт'!F66+'август факт'!F66+'сентябрь факт'!F66</f>
        <v>0</v>
      </c>
      <c r="G66" s="7"/>
      <c r="H66" s="7"/>
      <c r="I66" s="7"/>
      <c r="J66" s="7"/>
      <c r="K66" s="7"/>
      <c r="L66" s="7"/>
    </row>
    <row r="67" spans="1:12" s="6" customFormat="1" ht="36" customHeight="1">
      <c r="A67" s="50" t="s">
        <v>38</v>
      </c>
      <c r="B67" s="11">
        <f t="shared" si="0"/>
        <v>3350.054</v>
      </c>
      <c r="C67" s="23">
        <f>'январь факт'!C66+'февраль факт'!C67+'март факт'!C67+'апрель факт'!C67+'май факт'!C67+'июнь факт'!C67+'июль факт'!C67+'август факт'!C67+'сентябрь факт'!C67</f>
        <v>3350.054</v>
      </c>
      <c r="D67" s="23">
        <f>'январь факт'!D66+'февраль факт'!D67+'март факт'!D67+'апрель факт'!D67+'май факт'!D67+'июнь факт'!D67+'июль факт'!D67+'август факт'!D67+'сентябрь факт'!D67</f>
        <v>0</v>
      </c>
      <c r="E67" s="23">
        <f>'январь факт'!E66+'февраль факт'!E67+'март факт'!E67+'апрель факт'!E67+'май факт'!E67+'июнь факт'!E67+'июль факт'!E67+'август факт'!E67+'сентябрь факт'!E67</f>
        <v>0</v>
      </c>
      <c r="F67" s="24">
        <f>'январь факт'!F66+'февраль факт'!F67+'март факт'!F67+'апрель факт'!F67+'май факт'!F67+'июнь факт'!F67+'июль факт'!F67+'август факт'!F67+'сентябрь факт'!F67</f>
        <v>0</v>
      </c>
      <c r="G67" s="7"/>
      <c r="H67" s="7"/>
      <c r="I67" s="7"/>
      <c r="J67" s="7"/>
      <c r="K67" s="7"/>
      <c r="L67" s="7"/>
    </row>
    <row r="68" spans="1:12" s="6" customFormat="1" ht="42" customHeight="1">
      <c r="A68" s="192" t="s">
        <v>48</v>
      </c>
      <c r="B68" s="78">
        <f t="shared" si="0"/>
        <v>3912.2800000000007</v>
      </c>
      <c r="C68" s="23">
        <f>'январь факт'!C67+'февраль факт'!C68+'март факт'!C68+'апрель факт'!C68+'май факт'!C68+'июнь факт'!C68+'июль факт'!C68+'август факт'!C68+'сентябрь факт'!C68</f>
        <v>3912.2800000000007</v>
      </c>
      <c r="D68" s="23">
        <f>'январь факт'!D67+'февраль факт'!D68+'март факт'!D68+'апрель факт'!D68+'май факт'!D68+'июнь факт'!D68+'июль факт'!D68+'август факт'!D68+'сентябрь факт'!D68</f>
        <v>0</v>
      </c>
      <c r="E68" s="23">
        <f>'январь факт'!E67+'февраль факт'!E68+'март факт'!E68+'апрель факт'!E68+'май факт'!E68+'июнь факт'!E68+'июль факт'!E68+'август факт'!E68+'сентябрь факт'!E68</f>
        <v>0</v>
      </c>
      <c r="F68" s="24">
        <f>'январь факт'!F67+'февраль факт'!F68+'март факт'!F68+'апрель факт'!F68+'май факт'!F68+'июнь факт'!F68+'июль факт'!F68+'август факт'!F68+'сентябрь факт'!F68</f>
        <v>0</v>
      </c>
      <c r="G68" s="7"/>
      <c r="H68" s="7"/>
      <c r="I68" s="7"/>
      <c r="J68" s="7"/>
      <c r="K68" s="7"/>
      <c r="L68" s="7"/>
    </row>
    <row r="69" spans="1:12" s="6" customFormat="1" ht="45" customHeight="1">
      <c r="A69" s="50" t="s">
        <v>49</v>
      </c>
      <c r="B69" s="119">
        <f t="shared" si="0"/>
        <v>6.571000000000001</v>
      </c>
      <c r="C69" s="23">
        <f>'январь факт'!C68+'февраль факт'!C69+'март факт'!C69+'апрель факт'!C69+'май факт'!C69+'июнь факт'!C69+'июль факт'!C69+'август факт'!C69+'сентябрь факт'!C69</f>
        <v>6.571000000000001</v>
      </c>
      <c r="D69" s="23">
        <f>'январь факт'!D68+'февраль факт'!D69+'март факт'!D69+'апрель факт'!D69+'май факт'!D69+'июнь факт'!D69+'июль факт'!D69+'август факт'!D69+'сентябрь факт'!D69</f>
        <v>0</v>
      </c>
      <c r="E69" s="23">
        <f>'январь факт'!E68+'февраль факт'!E69+'март факт'!E69+'апрель факт'!E69+'май факт'!E69+'июнь факт'!E69+'июль факт'!E69+'август факт'!E69+'сентябрь факт'!E69</f>
        <v>0</v>
      </c>
      <c r="F69" s="24">
        <f>'январь факт'!F68+'февраль факт'!F69+'март факт'!F69+'апрель факт'!F69+'май факт'!F69+'июнь факт'!F69+'июль факт'!F69+'август факт'!F69+'сентябрь факт'!F69</f>
        <v>0</v>
      </c>
      <c r="G69" s="7"/>
      <c r="H69" s="7"/>
      <c r="I69" s="7"/>
      <c r="J69" s="7"/>
      <c r="K69" s="7"/>
      <c r="L69" s="7"/>
    </row>
    <row r="70" spans="1:12" s="6" customFormat="1" ht="28.5" customHeight="1">
      <c r="A70" s="191" t="s">
        <v>50</v>
      </c>
      <c r="B70" s="65">
        <f aca="true" t="shared" si="1" ref="B70:B133">C70+D70+E70+F70</f>
        <v>2176.858</v>
      </c>
      <c r="C70" s="23">
        <f>'январь факт'!C69+'февраль факт'!C70+'март факт'!C70+'апрель факт'!C70+'май факт'!C70+'июнь факт'!C70+'июль факт'!C70+'август факт'!C70+'сентябрь факт'!C70</f>
        <v>2176.858</v>
      </c>
      <c r="D70" s="23">
        <f>'январь факт'!D69+'февраль факт'!D70+'март факт'!D70+'апрель факт'!D70+'май факт'!D70+'июнь факт'!D70+'июль факт'!D70+'август факт'!D70+'сентябрь факт'!D70</f>
        <v>0</v>
      </c>
      <c r="E70" s="23">
        <f>'январь факт'!E69+'февраль факт'!E70+'март факт'!E70+'апрель факт'!E70+'май факт'!E70+'июнь факт'!E70+'июль факт'!E70+'август факт'!E70+'сентябрь факт'!E70</f>
        <v>0</v>
      </c>
      <c r="F70" s="24">
        <f>'январь факт'!F69+'февраль факт'!F70+'март факт'!F70+'апрель факт'!F70+'май факт'!F70+'июнь факт'!F70+'июль факт'!F70+'август факт'!F70+'сентябрь факт'!F70</f>
        <v>0</v>
      </c>
      <c r="G70" s="7"/>
      <c r="H70" s="7"/>
      <c r="I70" s="7"/>
      <c r="J70" s="7"/>
      <c r="K70" s="7"/>
      <c r="L70" s="7"/>
    </row>
    <row r="71" spans="1:12" s="6" customFormat="1" ht="28.5" customHeight="1">
      <c r="A71" s="191" t="s">
        <v>51</v>
      </c>
      <c r="B71" s="65">
        <f t="shared" si="1"/>
        <v>3.599</v>
      </c>
      <c r="C71" s="23">
        <f>'январь факт'!C70+'февраль факт'!C71+'март факт'!C71+'апрель факт'!C71+'май факт'!C71+'июнь факт'!C71+'июль факт'!C71+'август факт'!C71+'сентябрь факт'!C71</f>
        <v>3.599</v>
      </c>
      <c r="D71" s="23">
        <f>'январь факт'!D70+'февраль факт'!D71+'март факт'!D71+'апрель факт'!D71+'май факт'!D71+'июнь факт'!D71+'июль факт'!D71+'август факт'!D71+'сентябрь факт'!D71</f>
        <v>0</v>
      </c>
      <c r="E71" s="23">
        <f>'январь факт'!E70+'февраль факт'!E71+'март факт'!E71+'апрель факт'!E71+'май факт'!E71+'июнь факт'!E71+'июль факт'!E71+'август факт'!E71+'сентябрь факт'!E71</f>
        <v>0</v>
      </c>
      <c r="F71" s="24">
        <f>'январь факт'!F70+'февраль факт'!F71+'март факт'!F71+'апрель факт'!F71+'май факт'!F71+'июнь факт'!F71+'июль факт'!F71+'август факт'!F71+'сентябрь факт'!F71</f>
        <v>0</v>
      </c>
      <c r="G71" s="7"/>
      <c r="H71" s="7"/>
      <c r="I71" s="7"/>
      <c r="J71" s="7"/>
      <c r="K71" s="7"/>
      <c r="L71" s="7"/>
    </row>
    <row r="72" spans="1:12" s="20" customFormat="1" ht="24" customHeight="1">
      <c r="A72" s="191" t="s">
        <v>52</v>
      </c>
      <c r="B72" s="65">
        <f t="shared" si="1"/>
        <v>1735.422</v>
      </c>
      <c r="C72" s="23">
        <f>'январь факт'!C71+'февраль факт'!C72+'март факт'!C72+'апрель факт'!C72+'май факт'!C72+'июнь факт'!C72+'июль факт'!C72+'август факт'!C72+'сентябрь факт'!C72</f>
        <v>1735.422</v>
      </c>
      <c r="D72" s="23">
        <f>'январь факт'!D71+'февраль факт'!D72+'март факт'!D72+'апрель факт'!D72+'май факт'!D72+'июнь факт'!D72+'июль факт'!D72+'август факт'!D72+'сентябрь факт'!D72</f>
        <v>0</v>
      </c>
      <c r="E72" s="23">
        <f>'январь факт'!E71+'февраль факт'!E72+'март факт'!E72+'апрель факт'!E72+'май факт'!E72+'июнь факт'!E72+'июль факт'!E72+'август факт'!E72+'сентябрь факт'!E72</f>
        <v>0</v>
      </c>
      <c r="F72" s="24">
        <f>'январь факт'!F71+'февраль факт'!F72+'март факт'!F72+'апрель факт'!F72+'май факт'!F72+'июнь факт'!F72+'июль факт'!F72+'август факт'!F72+'сентябрь факт'!F72</f>
        <v>0</v>
      </c>
      <c r="G72" s="7"/>
      <c r="H72" s="7"/>
      <c r="I72" s="7"/>
      <c r="J72" s="7"/>
      <c r="K72" s="7"/>
      <c r="L72" s="7"/>
    </row>
    <row r="73" spans="1:12" s="2" customFormat="1" ht="24" customHeight="1">
      <c r="A73" s="191" t="s">
        <v>53</v>
      </c>
      <c r="B73" s="65">
        <f t="shared" si="1"/>
        <v>2.9720000000000004</v>
      </c>
      <c r="C73" s="23">
        <f>'январь факт'!C72+'февраль факт'!C73+'март факт'!C73+'апрель факт'!C73+'май факт'!C73+'июнь факт'!C73+'июль факт'!C73+'август факт'!C73+'сентябрь факт'!C73</f>
        <v>2.9720000000000004</v>
      </c>
      <c r="D73" s="23">
        <f>'январь факт'!D72+'февраль факт'!D73+'март факт'!D73+'апрель факт'!D73+'май факт'!D73+'июнь факт'!D73+'июль факт'!D73+'август факт'!D73+'сентябрь факт'!D73</f>
        <v>0</v>
      </c>
      <c r="E73" s="23">
        <f>'январь факт'!E72+'февраль факт'!E73+'март факт'!E73+'апрель факт'!E73+'май факт'!E73+'июнь факт'!E73+'июль факт'!E73+'август факт'!E73+'сентябрь факт'!E73</f>
        <v>0</v>
      </c>
      <c r="F73" s="24">
        <f>'январь факт'!F72+'февраль факт'!F73+'март факт'!F73+'апрель факт'!F73+'май факт'!F73+'июнь факт'!F73+'июль факт'!F73+'август факт'!F73+'сентябрь факт'!F73</f>
        <v>0</v>
      </c>
      <c r="G73" s="7"/>
      <c r="H73" s="7"/>
      <c r="I73" s="7"/>
      <c r="J73" s="7"/>
      <c r="K73" s="7"/>
      <c r="L73" s="7"/>
    </row>
    <row r="74" spans="1:12" s="2" customFormat="1" ht="19.5" customHeight="1">
      <c r="A74" s="39" t="s">
        <v>14</v>
      </c>
      <c r="B74" s="11">
        <f t="shared" si="1"/>
        <v>0</v>
      </c>
      <c r="C74" s="23">
        <f>'январь факт'!C73+'февраль факт'!C74+'март факт'!C74+'апрель факт'!C74+'май факт'!C74+'июнь факт'!C74+'июль факт'!C74+'август факт'!C74+'сентябрь факт'!C74</f>
        <v>0</v>
      </c>
      <c r="D74" s="23">
        <f>'январь факт'!D73+'февраль факт'!D74+'март факт'!D74+'апрель факт'!D74+'май факт'!D74+'июнь факт'!D74+'июль факт'!D74+'август факт'!D74+'сентябрь факт'!D74</f>
        <v>0</v>
      </c>
      <c r="E74" s="23">
        <f>'январь факт'!E73+'февраль факт'!E74+'март факт'!E74+'апрель факт'!E74+'май факт'!E74+'июнь факт'!E74+'июль факт'!E74+'август факт'!E74+'сентябрь факт'!E74</f>
        <v>0</v>
      </c>
      <c r="F74" s="24">
        <f>'январь факт'!F73+'февраль факт'!F74+'март факт'!F74+'апрель факт'!F74+'май факт'!F74+'июнь факт'!F74+'июль факт'!F74+'август факт'!F74+'сентябрь факт'!F74</f>
        <v>0</v>
      </c>
      <c r="G74" s="7"/>
      <c r="H74" s="7"/>
      <c r="I74" s="7"/>
      <c r="J74" s="7"/>
      <c r="K74" s="7"/>
      <c r="L74" s="7"/>
    </row>
    <row r="75" spans="1:12" s="2" customFormat="1" ht="24.75" customHeight="1">
      <c r="A75" s="39" t="s">
        <v>15</v>
      </c>
      <c r="B75" s="11">
        <f t="shared" si="1"/>
        <v>0</v>
      </c>
      <c r="C75" s="23">
        <f>'январь факт'!C74+'февраль факт'!C75+'март факт'!C75+'апрель факт'!C75+'май факт'!C75+'июнь факт'!C75+'июль факт'!C75+'август факт'!C75+'сентябрь факт'!C75</f>
        <v>0</v>
      </c>
      <c r="D75" s="23">
        <f>'январь факт'!D74+'февраль факт'!D75+'март факт'!D75+'апрель факт'!D75+'май факт'!D75+'июнь факт'!D75+'июль факт'!D75+'август факт'!D75+'сентябрь факт'!D75</f>
        <v>0</v>
      </c>
      <c r="E75" s="23">
        <f>'январь факт'!E74+'февраль факт'!E75+'март факт'!E75+'апрель факт'!E75+'май факт'!E75+'июнь факт'!E75+'июль факт'!E75+'август факт'!E75+'сентябрь факт'!E75</f>
        <v>0</v>
      </c>
      <c r="F75" s="24">
        <f>'январь факт'!F74+'февраль факт'!F75+'март факт'!F75+'апрель факт'!F75+'май факт'!F75+'июнь факт'!F75+'июль факт'!F75+'август факт'!F75+'сентябрь факт'!F75</f>
        <v>0</v>
      </c>
      <c r="G75" s="7"/>
      <c r="H75" s="7"/>
      <c r="I75" s="7"/>
      <c r="J75" s="7"/>
      <c r="K75" s="7"/>
      <c r="L75" s="7"/>
    </row>
    <row r="76" spans="1:12" s="2" customFormat="1" ht="25.5" customHeight="1">
      <c r="A76" s="39" t="s">
        <v>16</v>
      </c>
      <c r="B76" s="11">
        <f t="shared" si="1"/>
        <v>0</v>
      </c>
      <c r="C76" s="23">
        <f>'январь факт'!C75+'февраль факт'!C76+'март факт'!C76+'апрель факт'!C76+'май факт'!C76+'июнь факт'!C76+'июль факт'!C76+'август факт'!C76+'сентябрь факт'!C76</f>
        <v>0</v>
      </c>
      <c r="D76" s="23">
        <f>'январь факт'!D75+'февраль факт'!D76+'март факт'!D76+'апрель факт'!D76+'май факт'!D76+'июнь факт'!D76+'июль факт'!D76+'август факт'!D76+'сентябрь факт'!D76</f>
        <v>0</v>
      </c>
      <c r="E76" s="23">
        <f>'январь факт'!E75+'февраль факт'!E76+'март факт'!E76+'апрель факт'!E76+'май факт'!E76+'июнь факт'!E76+'июль факт'!E76+'август факт'!E76+'сентябрь факт'!E76</f>
        <v>0</v>
      </c>
      <c r="F76" s="24">
        <f>'январь факт'!F75+'февраль факт'!F76+'март факт'!F76+'апрель факт'!F76+'май факт'!F76+'июнь факт'!F76+'июль факт'!F76+'август факт'!F76+'сентябрь факт'!F76</f>
        <v>0</v>
      </c>
      <c r="G76" s="7"/>
      <c r="H76" s="7"/>
      <c r="I76" s="7"/>
      <c r="J76" s="7"/>
      <c r="K76" s="7"/>
      <c r="L76" s="7"/>
    </row>
    <row r="77" spans="1:12" s="46" customFormat="1" ht="68.25" customHeight="1">
      <c r="A77" s="118" t="s">
        <v>33</v>
      </c>
      <c r="B77" s="11">
        <f t="shared" si="1"/>
        <v>16171.304</v>
      </c>
      <c r="C77" s="23">
        <f>'январь факт'!C76+'февраль факт'!C77+'март факт'!C77+'апрель факт'!C77+'май факт'!C77+'июнь факт'!C77+'июль факт'!C77+'август факт'!C77+'сентябрь факт'!C77</f>
        <v>9338.072</v>
      </c>
      <c r="D77" s="23">
        <f>'январь факт'!D76+'февраль факт'!D77+'март факт'!D77+'апрель факт'!D77+'май факт'!D77+'июнь факт'!D77+'июль факт'!D77+'август факт'!D77+'сентябрь факт'!D77</f>
        <v>0</v>
      </c>
      <c r="E77" s="23">
        <f>'январь факт'!E76+'февраль факт'!E77+'март факт'!E77+'апрель факт'!E77+'май факт'!E77+'июнь факт'!E77+'июль факт'!E77+'август факт'!E77+'сентябрь факт'!E77</f>
        <v>2920.359</v>
      </c>
      <c r="F77" s="24">
        <f>'январь факт'!F76+'февраль факт'!F77+'март факт'!F77+'апрель факт'!F77+'май факт'!F77+'июнь факт'!F77+'июль факт'!F77+'август факт'!F77+'сентябрь факт'!F77</f>
        <v>3912.8730000000005</v>
      </c>
      <c r="G77" s="45"/>
      <c r="H77" s="45"/>
      <c r="I77" s="45"/>
      <c r="J77" s="45"/>
      <c r="K77" s="45"/>
      <c r="L77" s="45"/>
    </row>
    <row r="78" spans="1:12" s="46" customFormat="1" ht="27.75" customHeight="1">
      <c r="A78" s="39" t="s">
        <v>17</v>
      </c>
      <c r="B78" s="11">
        <f t="shared" si="1"/>
        <v>5546.460999999999</v>
      </c>
      <c r="C78" s="23">
        <f>'январь факт'!C77+'февраль факт'!C78+'март факт'!C78+'апрель факт'!C78+'май факт'!C78+'июнь факт'!C78+'июль факт'!C78+'август факт'!C78+'сентябрь факт'!C78</f>
        <v>1498.9679999999998</v>
      </c>
      <c r="D78" s="23">
        <f>'январь факт'!D77+'февраль факт'!D78+'март факт'!D78+'апрель факт'!D78+'май факт'!D78+'июнь факт'!D78+'июль факт'!D78+'август факт'!D78+'сентябрь факт'!D78</f>
        <v>0</v>
      </c>
      <c r="E78" s="23">
        <f>'январь факт'!E77+'февраль факт'!E78+'март факт'!E78+'апрель факт'!E78+'май факт'!E78+'июнь факт'!E78+'июль факт'!E78+'август факт'!E78+'сентябрь факт'!E78</f>
        <v>2920.359</v>
      </c>
      <c r="F78" s="24">
        <f>'январь факт'!F77+'февраль факт'!F78+'март факт'!F78+'апрель факт'!F78+'май факт'!F78+'июнь факт'!F78+'июль факт'!F78+'август факт'!F78+'сентябрь факт'!F78</f>
        <v>1127.1339999999998</v>
      </c>
      <c r="G78" s="45"/>
      <c r="H78" s="45"/>
      <c r="I78" s="45"/>
      <c r="J78" s="45"/>
      <c r="K78" s="45"/>
      <c r="L78" s="45"/>
    </row>
    <row r="79" spans="1:12" s="20" customFormat="1" ht="25.5" customHeight="1">
      <c r="A79" s="50" t="s">
        <v>79</v>
      </c>
      <c r="B79" s="11">
        <f>C79+D79+E79+F79</f>
        <v>7839.104000000001</v>
      </c>
      <c r="C79" s="23">
        <f>'январь факт'!C78+'февраль факт'!C79+'март факт'!C79+'апрель факт'!C79+'май факт'!C79+'июнь факт'!C79+'июль факт'!C79+'август факт'!C79+'сентябрь факт'!C79</f>
        <v>7839.104000000001</v>
      </c>
      <c r="D79" s="23">
        <f>'январь факт'!D78+'февраль факт'!D79+'март факт'!D79+'апрель факт'!D79+'май факт'!D79+'июнь факт'!D79+'июль факт'!D79+'август факт'!D79+'сентябрь факт'!D79</f>
        <v>0</v>
      </c>
      <c r="E79" s="23">
        <f>'январь факт'!E78+'февраль факт'!E79+'март факт'!E79+'апрель факт'!E79+'май факт'!E79+'июнь факт'!E79+'июль факт'!E79+'август факт'!E79+'сентябрь факт'!E79</f>
        <v>0</v>
      </c>
      <c r="F79" s="24">
        <f>'январь факт'!F78+'февраль факт'!F79+'март факт'!F79+'апрель факт'!F79+'май факт'!F79+'июнь факт'!F79+'июль факт'!F79+'август факт'!F79+'сентябрь факт'!F79</f>
        <v>0</v>
      </c>
      <c r="G79" s="7"/>
      <c r="H79" s="7"/>
      <c r="I79" s="7"/>
      <c r="J79" s="7"/>
      <c r="K79" s="7"/>
      <c r="L79" s="7"/>
    </row>
    <row r="80" spans="1:12" s="2" customFormat="1" ht="19.5" customHeight="1">
      <c r="A80" s="50" t="s">
        <v>43</v>
      </c>
      <c r="B80" s="119">
        <f>C80+D80+E80+F80</f>
        <v>12.452</v>
      </c>
      <c r="C80" s="23">
        <f>'январь факт'!C79+'февраль факт'!C80+'март факт'!C80+'апрель факт'!C80+'май факт'!C80+'июнь факт'!C80+'июль факт'!C80+'август факт'!C80+'сентябрь факт'!C80</f>
        <v>12.452</v>
      </c>
      <c r="D80" s="23">
        <f>'январь факт'!D79+'февраль факт'!D80+'март факт'!D80+'апрель факт'!D80+'май факт'!D80+'июнь факт'!D80+'июль факт'!D80+'август факт'!D80+'сентябрь факт'!D80</f>
        <v>0</v>
      </c>
      <c r="E80" s="23">
        <f>'январь факт'!E79+'февраль факт'!E80+'март факт'!E80+'апрель факт'!E80+'май факт'!E80+'июнь факт'!E80+'июль факт'!E80+'август факт'!E80+'сентябрь факт'!E80</f>
        <v>0</v>
      </c>
      <c r="F80" s="24">
        <f>'январь факт'!F79+'февраль факт'!F80+'март факт'!F80+'апрель факт'!F80+'май факт'!F80+'июнь факт'!F80+'июль факт'!F80+'август факт'!F80+'сентябрь факт'!F80</f>
        <v>0</v>
      </c>
      <c r="G80" s="7"/>
      <c r="H80" s="7"/>
      <c r="I80" s="7"/>
      <c r="J80" s="7"/>
      <c r="K80" s="7"/>
      <c r="L80" s="7"/>
    </row>
    <row r="81" spans="1:12" s="2" customFormat="1" ht="19.5" customHeight="1">
      <c r="A81" s="39" t="s">
        <v>14</v>
      </c>
      <c r="B81" s="11">
        <f t="shared" si="1"/>
        <v>2785.7389999999996</v>
      </c>
      <c r="C81" s="23">
        <f>'январь факт'!C80+'февраль факт'!C81+'март факт'!C81+'апрель факт'!C81+'май факт'!C81+'июнь факт'!C81+'июль факт'!C81+'август факт'!C81+'сентябрь факт'!C81</f>
        <v>0</v>
      </c>
      <c r="D81" s="23">
        <f>'январь факт'!D80+'февраль факт'!D81+'март факт'!D81+'апрель факт'!D81+'май факт'!D81+'июнь факт'!D81+'июль факт'!D81+'август факт'!D81+'сентябрь факт'!D81</f>
        <v>0</v>
      </c>
      <c r="E81" s="23">
        <f>'январь факт'!E80+'февраль факт'!E81+'март факт'!E81+'апрель факт'!E81+'май факт'!E81+'июнь факт'!E81+'июль факт'!E81+'август факт'!E81+'сентябрь факт'!E81</f>
        <v>0</v>
      </c>
      <c r="F81" s="24">
        <f>'январь факт'!F80+'февраль факт'!F81+'март факт'!F81+'апрель факт'!F81+'май факт'!F81+'июнь факт'!F81+'июль факт'!F81+'август факт'!F81+'сентябрь факт'!F81</f>
        <v>2785.7389999999996</v>
      </c>
      <c r="G81" s="7"/>
      <c r="H81" s="7"/>
      <c r="I81" s="7"/>
      <c r="J81" s="7"/>
      <c r="K81" s="7"/>
      <c r="L81" s="7"/>
    </row>
    <row r="82" spans="1:29" s="2" customFormat="1" ht="23.25" customHeight="1">
      <c r="A82" s="39" t="s">
        <v>15</v>
      </c>
      <c r="B82" s="11">
        <f t="shared" si="1"/>
        <v>2434.197</v>
      </c>
      <c r="C82" s="23">
        <f>'январь факт'!C81+'февраль факт'!C82+'март факт'!C82+'апрель факт'!C82+'май факт'!C82+'июнь факт'!C82+'июль факт'!C82+'август факт'!C82+'сентябрь факт'!C82</f>
        <v>0</v>
      </c>
      <c r="D82" s="23">
        <f>'январь факт'!D81+'февраль факт'!D82+'март факт'!D82+'апрель факт'!D82+'май факт'!D82+'июнь факт'!D82+'июль факт'!D82+'август факт'!D82+'сентябрь факт'!D82</f>
        <v>0</v>
      </c>
      <c r="E82" s="23">
        <f>'январь факт'!E81+'февраль факт'!E82+'март факт'!E82+'апрель факт'!E82+'май факт'!E82+'июнь факт'!E82+'июль факт'!E82+'август факт'!E82+'сентябрь факт'!E82</f>
        <v>0</v>
      </c>
      <c r="F82" s="24">
        <f>'январь факт'!F81+'февраль факт'!F82+'март факт'!F82+'апрель факт'!F82+'май факт'!F82+'июнь факт'!F82+'июль факт'!F82+'август факт'!F82+'сентябрь факт'!F82</f>
        <v>2434.197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spans="1:29" s="2" customFormat="1" ht="23.25" customHeight="1">
      <c r="A83" s="39" t="s">
        <v>16</v>
      </c>
      <c r="B83" s="11">
        <f t="shared" si="1"/>
        <v>351.542</v>
      </c>
      <c r="C83" s="23">
        <f>'январь факт'!C82+'февраль факт'!C83+'март факт'!C83+'апрель факт'!C83+'май факт'!C83+'июнь факт'!C83+'июль факт'!C83+'август факт'!C83+'сентябрь факт'!C83</f>
        <v>0</v>
      </c>
      <c r="D83" s="23">
        <f>'январь факт'!D82+'февраль факт'!D83+'март факт'!D83+'апрель факт'!D83+'май факт'!D83+'июнь факт'!D83+'июль факт'!D83+'август факт'!D83+'сентябрь факт'!D83</f>
        <v>0</v>
      </c>
      <c r="E83" s="23">
        <f>'январь факт'!E82+'февраль факт'!E83+'март факт'!E83+'апрель факт'!E83+'май факт'!E83+'июнь факт'!E83+'июль факт'!E83+'август факт'!E83+'сентябрь факт'!E83</f>
        <v>0</v>
      </c>
      <c r="F83" s="24">
        <f>'январь факт'!F82+'февраль факт'!F83+'март факт'!F83+'апрель факт'!F83+'май факт'!F83+'июнь факт'!F83+'июль факт'!F83+'август факт'!F83+'сентябрь факт'!F83</f>
        <v>351.542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spans="1:29" s="2" customFormat="1" ht="42" customHeight="1">
      <c r="A84" s="118" t="s">
        <v>29</v>
      </c>
      <c r="B84" s="11">
        <f t="shared" si="1"/>
        <v>19724.206000000002</v>
      </c>
      <c r="C84" s="23">
        <f>'январь факт'!C83+'февраль факт'!C84+'март факт'!C84+'апрель факт'!C84+'май факт'!C84+'июнь факт'!C84+'июль факт'!C84+'август факт'!C84+'сентябрь факт'!C84</f>
        <v>19620.607000000004</v>
      </c>
      <c r="D84" s="23">
        <f>'январь факт'!D83+'февраль факт'!D84+'март факт'!D84+'апрель факт'!D84+'май факт'!D84+'июнь факт'!D84+'июль факт'!D84+'август факт'!D84+'сентябрь факт'!D84</f>
        <v>0</v>
      </c>
      <c r="E84" s="23">
        <f>'январь факт'!E83+'февраль факт'!E84+'март факт'!E84+'апрель факт'!E84+'май факт'!E84+'июнь факт'!E84+'июль факт'!E84+'август факт'!E84+'сентябрь факт'!E84</f>
        <v>0</v>
      </c>
      <c r="F84" s="24">
        <f>'январь факт'!F83+'февраль факт'!F84+'март факт'!F84+'апрель факт'!F84+'май факт'!F84+'июнь факт'!F84+'июль факт'!F84+'август факт'!F84+'сентябрь факт'!F84</f>
        <v>103.599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spans="1:29" s="2" customFormat="1" ht="23.25" customHeight="1">
      <c r="A85" s="39" t="s">
        <v>17</v>
      </c>
      <c r="B85" s="11">
        <f t="shared" si="1"/>
        <v>6808.874000000002</v>
      </c>
      <c r="C85" s="23">
        <f>'январь факт'!C84+'февраль факт'!C85+'март факт'!C85+'апрель факт'!C85+'май факт'!C85+'июнь факт'!C85+'июль факт'!C85+'август факт'!C85+'сентябрь факт'!C85</f>
        <v>6705.2750000000015</v>
      </c>
      <c r="D85" s="23">
        <f>'январь факт'!D84+'февраль факт'!D85+'март факт'!D85+'апрель факт'!D85+'май факт'!D85+'июнь факт'!D85+'июль факт'!D85+'август факт'!D85+'сентябрь факт'!D85</f>
        <v>0</v>
      </c>
      <c r="E85" s="23">
        <f>'январь факт'!E84+'февраль факт'!E85+'март факт'!E85+'апрель факт'!E85+'май факт'!E85+'июнь факт'!E85+'июль факт'!E85+'август факт'!E85+'сентябрь факт'!E85</f>
        <v>0</v>
      </c>
      <c r="F85" s="24">
        <f>'январь факт'!F84+'февраль факт'!F85+'март факт'!F85+'апрель факт'!F85+'май факт'!F85+'июнь факт'!F85+'июль факт'!F85+'август факт'!F85+'сентябрь факт'!F85</f>
        <v>103.599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 spans="1:29" s="2" customFormat="1" ht="23.25" customHeight="1">
      <c r="A86" s="50" t="s">
        <v>56</v>
      </c>
      <c r="B86" s="11">
        <f t="shared" si="1"/>
        <v>12915.332</v>
      </c>
      <c r="C86" s="23">
        <f>'январь факт'!C85+'февраль факт'!C86+'март факт'!C86+'апрель факт'!C86+'май факт'!C86+'июнь факт'!C86+'июль факт'!C86+'август факт'!C86+'сентябрь факт'!C86</f>
        <v>12915.332</v>
      </c>
      <c r="D86" s="23">
        <f>'январь факт'!D85+'февраль факт'!D86+'март факт'!D86+'апрель факт'!D86+'май факт'!D86+'июнь факт'!D86+'июль факт'!D86+'август факт'!D86+'сентябрь факт'!D86</f>
        <v>0</v>
      </c>
      <c r="E86" s="23">
        <f>'январь факт'!E85+'февраль факт'!E86+'март факт'!E86+'апрель факт'!E86+'май факт'!E86+'июнь факт'!E86+'июль факт'!E86+'август факт'!E86+'сентябрь факт'!E86</f>
        <v>0</v>
      </c>
      <c r="F86" s="24">
        <f>'январь факт'!F85+'февраль факт'!F86+'март факт'!F86+'апрель факт'!F86+'май факт'!F86+'июнь факт'!F86+'июль факт'!F86+'август факт'!F86+'сентябрь факт'!F86</f>
        <v>0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</row>
    <row r="87" spans="1:29" s="2" customFormat="1" ht="23.25" customHeight="1">
      <c r="A87" s="50" t="s">
        <v>43</v>
      </c>
      <c r="B87" s="11">
        <f t="shared" si="1"/>
        <v>20.741999999999997</v>
      </c>
      <c r="C87" s="23">
        <f>'январь факт'!C86+'февраль факт'!C87+'март факт'!C87+'апрель факт'!C87+'май факт'!C87+'июнь факт'!C87+'июль факт'!C87+'август факт'!C87+'сентябрь факт'!C87</f>
        <v>20.741999999999997</v>
      </c>
      <c r="D87" s="23">
        <f>'январь факт'!D86+'февраль факт'!D87+'март факт'!D87+'апрель факт'!D87+'май факт'!D87+'июнь факт'!D87+'июль факт'!D87+'август факт'!D87+'сентябрь факт'!D87</f>
        <v>0</v>
      </c>
      <c r="E87" s="23">
        <f>'январь факт'!E86+'февраль факт'!E87+'март факт'!E87+'апрель факт'!E87+'май факт'!E87+'июнь факт'!E87+'июль факт'!E87+'август факт'!E87+'сентябрь факт'!E87</f>
        <v>0</v>
      </c>
      <c r="F87" s="24">
        <f>'январь факт'!F86+'февраль факт'!F87+'март факт'!F87+'апрель факт'!F87+'май факт'!F87+'июнь факт'!F87+'июль факт'!F87+'август факт'!F87+'сентябрь факт'!F87</f>
        <v>0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 spans="1:29" s="2" customFormat="1" ht="23.25" customHeight="1">
      <c r="A88" s="39" t="s">
        <v>14</v>
      </c>
      <c r="B88" s="11">
        <f t="shared" si="1"/>
        <v>0</v>
      </c>
      <c r="C88" s="23">
        <f>'январь факт'!C87+'февраль факт'!C88+'март факт'!C88+'апрель факт'!C88+'май факт'!C88+'июнь факт'!C88+'июль факт'!C88+'август факт'!C88+'сентябрь факт'!C88</f>
        <v>0</v>
      </c>
      <c r="D88" s="23">
        <f>'январь факт'!D87+'февраль факт'!D88+'март факт'!D88+'апрель факт'!D88+'май факт'!D88+'июнь факт'!D88+'июль факт'!D88+'август факт'!D88+'сентябрь факт'!D88</f>
        <v>0</v>
      </c>
      <c r="E88" s="23">
        <f>'январь факт'!E87+'февраль факт'!E88+'март факт'!E88+'апрель факт'!E88+'май факт'!E88+'июнь факт'!E88+'июль факт'!E88+'август факт'!E88+'сентябрь факт'!E88</f>
        <v>0</v>
      </c>
      <c r="F88" s="24">
        <f>'январь факт'!F87+'февраль факт'!F88+'март факт'!F88+'апрель факт'!F88+'май факт'!F88+'июнь факт'!F88+'июль факт'!F88+'август факт'!F88+'сентябрь факт'!F88</f>
        <v>0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</row>
    <row r="89" spans="1:29" s="2" customFormat="1" ht="23.25" customHeight="1">
      <c r="A89" s="39" t="s">
        <v>15</v>
      </c>
      <c r="B89" s="11">
        <f t="shared" si="1"/>
        <v>0</v>
      </c>
      <c r="C89" s="23">
        <f>'январь факт'!C88+'февраль факт'!C89+'март факт'!C89+'апрель факт'!C89+'май факт'!C89+'июнь факт'!C89+'июль факт'!C89+'август факт'!C89+'сентябрь факт'!C89</f>
        <v>0</v>
      </c>
      <c r="D89" s="23">
        <f>'январь факт'!D88+'февраль факт'!D89+'март факт'!D89+'апрель факт'!D89+'май факт'!D89+'июнь факт'!D89+'июль факт'!D89+'август факт'!D89+'сентябрь факт'!D89</f>
        <v>0</v>
      </c>
      <c r="E89" s="23">
        <f>'январь факт'!E88+'февраль факт'!E89+'март факт'!E89+'апрель факт'!E89+'май факт'!E89+'июнь факт'!E89+'июль факт'!E89+'август факт'!E89+'сентябрь факт'!E89</f>
        <v>0</v>
      </c>
      <c r="F89" s="24">
        <f>'январь факт'!F88+'февраль факт'!F89+'март факт'!F89+'апрель факт'!F89+'май факт'!F89+'июнь факт'!F89+'июль факт'!F89+'август факт'!F89+'сентябрь факт'!F89</f>
        <v>0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s="2" customFormat="1" ht="23.25" customHeight="1">
      <c r="A90" s="39" t="s">
        <v>16</v>
      </c>
      <c r="B90" s="11">
        <f t="shared" si="1"/>
        <v>0</v>
      </c>
      <c r="C90" s="23">
        <f>'январь факт'!C89+'февраль факт'!C90+'март факт'!C90+'апрель факт'!C90+'май факт'!C90+'июнь факт'!C90+'июль факт'!C90+'август факт'!C90+'сентябрь факт'!C90</f>
        <v>0</v>
      </c>
      <c r="D90" s="23">
        <f>'январь факт'!D89+'февраль факт'!D90+'март факт'!D90+'апрель факт'!D90+'май факт'!D90+'июнь факт'!D90+'июль факт'!D90+'август факт'!D90+'сентябрь факт'!D90</f>
        <v>0</v>
      </c>
      <c r="E90" s="23">
        <f>'январь факт'!E89+'февраль факт'!E90+'март факт'!E90+'апрель факт'!E90+'май факт'!E90+'июнь факт'!E90+'июль факт'!E90+'август факт'!E90+'сентябрь факт'!E90</f>
        <v>0</v>
      </c>
      <c r="F90" s="24">
        <f>'январь факт'!F89+'февраль факт'!F90+'март факт'!F90+'апрель факт'!F90+'май факт'!F90+'июнь факт'!F90+'июль факт'!F90+'август факт'!F90+'сентябрь факт'!F90</f>
        <v>0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29" s="2" customFormat="1" ht="23.25" customHeight="1">
      <c r="A91" s="118" t="s">
        <v>32</v>
      </c>
      <c r="B91" s="11">
        <f t="shared" si="1"/>
        <v>170.585</v>
      </c>
      <c r="C91" s="23">
        <f>'январь факт'!C90+'февраль факт'!C91+'март факт'!C91+'апрель факт'!C91+'май факт'!C91+'июнь факт'!C91+'июль факт'!C91+'август факт'!C91+'сентябрь факт'!C91</f>
        <v>0</v>
      </c>
      <c r="D91" s="23">
        <f>'январь факт'!D90+'февраль факт'!D91+'март факт'!D91+'апрель факт'!D91+'май факт'!D91+'июнь факт'!D91+'июль факт'!D91+'август факт'!D91+'сентябрь факт'!D91</f>
        <v>0</v>
      </c>
      <c r="E91" s="23">
        <f>'январь факт'!E90+'февраль факт'!E91+'март факт'!E91+'апрель факт'!E91+'май факт'!E91+'июнь факт'!E91+'июль факт'!E91+'август факт'!E91+'сентябрь факт'!E91</f>
        <v>170.585</v>
      </c>
      <c r="F91" s="24">
        <f>'январь факт'!F90+'февраль факт'!F91+'март факт'!F91+'апрель факт'!F91+'май факт'!F91+'июнь факт'!F91+'июль факт'!F91+'август факт'!F91+'сентябрь факт'!F91</f>
        <v>0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</row>
    <row r="92" spans="1:29" s="2" customFormat="1" ht="25.5" customHeight="1">
      <c r="A92" s="39" t="s">
        <v>17</v>
      </c>
      <c r="B92" s="11">
        <f t="shared" si="1"/>
        <v>170.585</v>
      </c>
      <c r="C92" s="23">
        <f>'январь факт'!C91+'февраль факт'!C92+'март факт'!C92+'апрель факт'!C92+'май факт'!C92+'июнь факт'!C92+'июль факт'!C92+'август факт'!C92+'сентябрь факт'!C92</f>
        <v>0</v>
      </c>
      <c r="D92" s="23">
        <f>'январь факт'!D91+'февраль факт'!D92+'март факт'!D92+'апрель факт'!D92+'май факт'!D92+'июнь факт'!D92+'июль факт'!D92+'август факт'!D92+'сентябрь факт'!D92</f>
        <v>0</v>
      </c>
      <c r="E92" s="23">
        <f>'январь факт'!E91+'февраль факт'!E92+'март факт'!E92+'апрель факт'!E92+'май факт'!E92+'июнь факт'!E92+'июль факт'!E92+'август факт'!E92+'сентябрь факт'!E92</f>
        <v>170.585</v>
      </c>
      <c r="F92" s="24">
        <f>'январь факт'!F91+'февраль факт'!F92+'март факт'!F92+'апрель факт'!F92+'май факт'!F92+'июнь факт'!F92+'июль факт'!F92+'август факт'!F92+'сентябрь факт'!F92</f>
        <v>0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</row>
    <row r="93" spans="1:29" s="2" customFormat="1" ht="23.25" customHeight="1">
      <c r="A93" s="39" t="s">
        <v>14</v>
      </c>
      <c r="B93" s="11">
        <f t="shared" si="1"/>
        <v>0</v>
      </c>
      <c r="C93" s="23">
        <f>'январь факт'!C92+'февраль факт'!C93+'март факт'!C93+'апрель факт'!C93+'май факт'!C93+'июнь факт'!C93+'июль факт'!C93+'август факт'!C93+'сентябрь факт'!C93</f>
        <v>0</v>
      </c>
      <c r="D93" s="23">
        <f>'январь факт'!D92+'февраль факт'!D93+'март факт'!D93+'апрель факт'!D93+'май факт'!D93+'июнь факт'!D93+'июль факт'!D93+'август факт'!D93+'сентябрь факт'!D93</f>
        <v>0</v>
      </c>
      <c r="E93" s="23">
        <f>'январь факт'!E92+'февраль факт'!E93+'март факт'!E93+'апрель факт'!E93+'май факт'!E93+'июнь факт'!E93+'июль факт'!E93+'август факт'!E93+'сентябрь факт'!E93</f>
        <v>0</v>
      </c>
      <c r="F93" s="24">
        <f>'январь факт'!F92+'февраль факт'!F93+'март факт'!F93+'апрель факт'!F93+'май факт'!F93+'июнь факт'!F93+'июль факт'!F93+'август факт'!F93+'сентябрь факт'!F93</f>
        <v>0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</row>
    <row r="94" spans="1:29" s="2" customFormat="1" ht="34.5" customHeight="1">
      <c r="A94" s="39" t="s">
        <v>15</v>
      </c>
      <c r="B94" s="11">
        <f t="shared" si="1"/>
        <v>0</v>
      </c>
      <c r="C94" s="23">
        <f>'январь факт'!C93+'февраль факт'!C94+'март факт'!C94+'апрель факт'!C94+'май факт'!C94+'июнь факт'!C94+'июль факт'!C94+'август факт'!C94+'сентябрь факт'!C94</f>
        <v>0</v>
      </c>
      <c r="D94" s="23">
        <f>'январь факт'!D93+'февраль факт'!D94+'март факт'!D94+'апрель факт'!D94+'май факт'!D94+'июнь факт'!D94+'июль факт'!D94+'август факт'!D94+'сентябрь факт'!D94</f>
        <v>0</v>
      </c>
      <c r="E94" s="23">
        <f>'январь факт'!E93+'февраль факт'!E94+'март факт'!E94+'апрель факт'!E94+'май факт'!E94+'июнь факт'!E94+'июль факт'!E94+'август факт'!E94+'сентябрь факт'!E94</f>
        <v>0</v>
      </c>
      <c r="F94" s="24">
        <f>'январь факт'!F93+'февраль факт'!F94+'март факт'!F94+'апрель факт'!F94+'май факт'!F94+'июнь факт'!F94+'июль факт'!F94+'август факт'!F94+'сентябрь факт'!F94</f>
        <v>0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</row>
    <row r="95" spans="1:29" s="2" customFormat="1" ht="23.25" customHeight="1">
      <c r="A95" s="39" t="s">
        <v>16</v>
      </c>
      <c r="B95" s="11">
        <f t="shared" si="1"/>
        <v>0</v>
      </c>
      <c r="C95" s="23">
        <f>'январь факт'!C94+'февраль факт'!C95+'март факт'!C95+'апрель факт'!C95+'май факт'!C95+'июнь факт'!C95+'июль факт'!C95+'август факт'!C95+'сентябрь факт'!C95</f>
        <v>0</v>
      </c>
      <c r="D95" s="23">
        <f>'январь факт'!D94+'февраль факт'!D95+'март факт'!D95+'апрель факт'!D95+'май факт'!D95+'июнь факт'!D95+'июль факт'!D95+'август факт'!D95+'сентябрь факт'!D95</f>
        <v>0</v>
      </c>
      <c r="E95" s="23">
        <f>'январь факт'!E94+'февраль факт'!E95+'март факт'!E95+'апрель факт'!E95+'май факт'!E95+'июнь факт'!E95+'июль факт'!E95+'август факт'!E95+'сентябрь факт'!E95</f>
        <v>0</v>
      </c>
      <c r="F95" s="24">
        <f>'январь факт'!F94+'февраль факт'!F95+'март факт'!F95+'апрель факт'!F95+'май факт'!F95+'июнь факт'!F95+'июль факт'!F95+'август факт'!F95+'сентябрь факт'!F95</f>
        <v>0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</row>
    <row r="96" spans="1:29" s="2" customFormat="1" ht="23.25" customHeight="1">
      <c r="A96" s="118" t="s">
        <v>28</v>
      </c>
      <c r="B96" s="11">
        <f t="shared" si="1"/>
        <v>863.426</v>
      </c>
      <c r="C96" s="23">
        <f>'январь факт'!C95+'февраль факт'!C96+'март факт'!C96+'апрель факт'!C96+'май факт'!C96+'июнь факт'!C96+'июль факт'!C96+'август факт'!C96+'сентябрь факт'!C96</f>
        <v>0</v>
      </c>
      <c r="D96" s="23">
        <f>'январь факт'!D95+'февраль факт'!D96+'март факт'!D96+'апрель факт'!D96+'май факт'!D96+'июнь факт'!D96+'июль факт'!D96+'август факт'!D96+'сентябрь факт'!D96</f>
        <v>0</v>
      </c>
      <c r="E96" s="23">
        <f>'январь факт'!E95+'февраль факт'!E96+'март факт'!E96+'апрель факт'!E96+'май факт'!E96+'июнь факт'!E96+'июль факт'!E96+'август факт'!E96+'сентябрь факт'!E96</f>
        <v>0</v>
      </c>
      <c r="F96" s="24">
        <f>'январь факт'!F95+'февраль факт'!F96+'март факт'!F96+'апрель факт'!F96+'май факт'!F96+'июнь факт'!F96+'июль факт'!F96+'август факт'!F96+'сентябрь факт'!F96</f>
        <v>863.426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</row>
    <row r="97" spans="1:29" s="2" customFormat="1" ht="26.25" customHeight="1">
      <c r="A97" s="39" t="s">
        <v>17</v>
      </c>
      <c r="B97" s="11">
        <f t="shared" si="1"/>
        <v>53.538999999999994</v>
      </c>
      <c r="C97" s="23">
        <f>'январь факт'!C96+'февраль факт'!C97+'март факт'!C97+'апрель факт'!C97+'май факт'!C97+'июнь факт'!C97+'июль факт'!C97+'август факт'!C97+'сентябрь факт'!C97</f>
        <v>0</v>
      </c>
      <c r="D97" s="23">
        <f>'январь факт'!D96+'февраль факт'!D97+'март факт'!D97+'апрель факт'!D97+'май факт'!D97+'июнь факт'!D97+'июль факт'!D97+'август факт'!D97+'сентябрь факт'!D97</f>
        <v>0</v>
      </c>
      <c r="E97" s="23">
        <f>'январь факт'!E96+'февраль факт'!E97+'март факт'!E97+'апрель факт'!E97+'май факт'!E97+'июнь факт'!E97+'июль факт'!E97+'август факт'!E97+'сентябрь факт'!E97</f>
        <v>0</v>
      </c>
      <c r="F97" s="24">
        <f>'январь факт'!F96+'февраль факт'!F97+'март факт'!F97+'апрель факт'!F97+'май факт'!F97+'июнь факт'!F97+'июль факт'!F97+'август факт'!F97+'сентябрь факт'!F97</f>
        <v>53.538999999999994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</row>
    <row r="98" spans="1:29" s="2" customFormat="1" ht="23.25" customHeight="1">
      <c r="A98" s="39" t="s">
        <v>14</v>
      </c>
      <c r="B98" s="11">
        <f t="shared" si="1"/>
        <v>809.887</v>
      </c>
      <c r="C98" s="23">
        <f>'январь факт'!C97+'февраль факт'!C98+'март факт'!C98+'апрель факт'!C98+'май факт'!C98+'июнь факт'!C98+'июль факт'!C98+'август факт'!C98+'сентябрь факт'!C98</f>
        <v>0</v>
      </c>
      <c r="D98" s="23">
        <f>'январь факт'!D97+'февраль факт'!D98+'март факт'!D98+'апрель факт'!D98+'май факт'!D98+'июнь факт'!D98+'июль факт'!D98+'август факт'!D98+'сентябрь факт'!D98</f>
        <v>0</v>
      </c>
      <c r="E98" s="23">
        <f>'январь факт'!E97+'февраль факт'!E98+'март факт'!E98+'апрель факт'!E98+'май факт'!E98+'июнь факт'!E98+'июль факт'!E98+'август факт'!E98+'сентябрь факт'!E98</f>
        <v>0</v>
      </c>
      <c r="F98" s="24">
        <f>'январь факт'!F97+'февраль факт'!F98+'март факт'!F98+'апрель факт'!F98+'май факт'!F98+'июнь факт'!F98+'июль факт'!F98+'август факт'!F98+'сентябрь факт'!F98</f>
        <v>809.887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</row>
    <row r="99" spans="1:29" s="2" customFormat="1" ht="39.75" customHeight="1">
      <c r="A99" s="39" t="s">
        <v>15</v>
      </c>
      <c r="B99" s="11">
        <f t="shared" si="1"/>
        <v>809.887</v>
      </c>
      <c r="C99" s="23">
        <f>'январь факт'!C98+'февраль факт'!C99+'март факт'!C99+'апрель факт'!C99+'май факт'!C99+'июнь факт'!C99+'июль факт'!C99+'август факт'!C99+'сентябрь факт'!C99</f>
        <v>0</v>
      </c>
      <c r="D99" s="23">
        <f>'январь факт'!D98+'февраль факт'!D99+'март факт'!D99+'апрель факт'!D99+'май факт'!D99+'июнь факт'!D99+'июль факт'!D99+'август факт'!D99+'сентябрь факт'!D99</f>
        <v>0</v>
      </c>
      <c r="E99" s="23">
        <f>'январь факт'!E98+'февраль факт'!E99+'март факт'!E99+'апрель факт'!E99+'май факт'!E99+'июнь факт'!E99+'июль факт'!E99+'август факт'!E99+'сентябрь факт'!E99</f>
        <v>0</v>
      </c>
      <c r="F99" s="24">
        <f>'январь факт'!F98+'февраль факт'!F99+'март факт'!F99+'апрель факт'!F99+'май факт'!F99+'июнь факт'!F99+'июль факт'!F99+'август факт'!F99+'сентябрь факт'!F99</f>
        <v>809.887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</row>
    <row r="100" spans="1:29" s="2" customFormat="1" ht="23.25" customHeight="1">
      <c r="A100" s="39" t="s">
        <v>16</v>
      </c>
      <c r="B100" s="11">
        <f t="shared" si="1"/>
        <v>0</v>
      </c>
      <c r="C100" s="23">
        <f>'январь факт'!C99+'февраль факт'!C100+'март факт'!C100+'апрель факт'!C100+'май факт'!C100+'июнь факт'!C100+'июль факт'!C100+'август факт'!C100+'сентябрь факт'!C100</f>
        <v>0</v>
      </c>
      <c r="D100" s="23">
        <f>'январь факт'!D99+'февраль факт'!D100+'март факт'!D100+'апрель факт'!D100+'май факт'!D100+'июнь факт'!D100+'июль факт'!D100+'август факт'!D100+'сентябрь факт'!D100</f>
        <v>0</v>
      </c>
      <c r="E100" s="23">
        <f>'январь факт'!E99+'февраль факт'!E100+'март факт'!E100+'апрель факт'!E100+'май факт'!E100+'июнь факт'!E100+'июль факт'!E100+'август факт'!E100+'сентябрь факт'!E100</f>
        <v>0</v>
      </c>
      <c r="F100" s="24">
        <f>'январь факт'!F99+'февраль факт'!F100+'март факт'!F100+'апрель факт'!F100+'май факт'!F100+'июнь факт'!F100+'июль факт'!F100+'август факт'!F100+'сентябрь факт'!F100</f>
        <v>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</row>
    <row r="101" spans="1:29" s="2" customFormat="1" ht="23.25" customHeight="1">
      <c r="A101" s="118" t="s">
        <v>34</v>
      </c>
      <c r="B101" s="11">
        <f t="shared" si="1"/>
        <v>2101.984</v>
      </c>
      <c r="C101" s="23">
        <f>'январь факт'!C100+'февраль факт'!C101+'март факт'!C101+'апрель факт'!C101+'май факт'!C101+'июнь факт'!C101+'июль факт'!C101+'август факт'!C101+'сентябрь факт'!C101</f>
        <v>0</v>
      </c>
      <c r="D101" s="23">
        <f>'январь факт'!D100+'февраль факт'!D101+'март факт'!D101+'апрель факт'!D101+'май факт'!D101+'июнь факт'!D101+'июль факт'!D101+'август факт'!D101+'сентябрь факт'!D101</f>
        <v>0</v>
      </c>
      <c r="E101" s="23">
        <f>'январь факт'!E100+'февраль факт'!E101+'март факт'!E101+'апрель факт'!E101+'май факт'!E101+'июнь факт'!E101+'июль факт'!E101+'август факт'!E101+'сентябрь факт'!E101</f>
        <v>125.71400000000001</v>
      </c>
      <c r="F101" s="24">
        <f>'январь факт'!F100+'февраль факт'!F101+'март факт'!F101+'апрель факт'!F101+'май факт'!F101+'июнь факт'!F101+'июль факт'!F101+'август факт'!F101+'сентябрь факт'!F101</f>
        <v>1976.27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</row>
    <row r="102" spans="1:23" s="2" customFormat="1" ht="23.25" customHeight="1">
      <c r="A102" s="39" t="s">
        <v>17</v>
      </c>
      <c r="B102" s="11">
        <f t="shared" si="1"/>
        <v>628.017</v>
      </c>
      <c r="C102" s="23">
        <f>'январь факт'!C101+'февраль факт'!C102+'март факт'!C102+'апрель факт'!C102+'май факт'!C102+'июнь факт'!C102+'июль факт'!C102+'август факт'!C102+'сентябрь факт'!C102</f>
        <v>0</v>
      </c>
      <c r="D102" s="23">
        <f>'январь факт'!D101+'февраль факт'!D102+'март факт'!D102+'апрель факт'!D102+'май факт'!D102+'июнь факт'!D102+'июль факт'!D102+'август факт'!D102+'сентябрь факт'!D102</f>
        <v>0</v>
      </c>
      <c r="E102" s="23">
        <f>'январь факт'!E101+'февраль факт'!E102+'март факт'!E102+'апрель факт'!E102+'май факт'!E102+'июнь факт'!E102+'июль факт'!E102+'август факт'!E102+'сентябрь факт'!E102</f>
        <v>125.71400000000001</v>
      </c>
      <c r="F102" s="24">
        <f>'январь факт'!F101+'февраль факт'!F102+'март факт'!F102+'апрель факт'!F102+'май факт'!F102+'июнь факт'!F102+'июль факт'!F102+'август факт'!F102+'сентябрь факт'!F102</f>
        <v>502.303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s="2" customFormat="1" ht="23.25" customHeight="1">
      <c r="A103" s="39" t="s">
        <v>14</v>
      </c>
      <c r="B103" s="11">
        <f t="shared" si="1"/>
        <v>1473.967</v>
      </c>
      <c r="C103" s="23">
        <f>'январь факт'!C102+'февраль факт'!C103+'март факт'!C103+'апрель факт'!C103+'май факт'!C103+'июнь факт'!C103+'июль факт'!C103+'август факт'!C103+'сентябрь факт'!C103</f>
        <v>0</v>
      </c>
      <c r="D103" s="23">
        <f>'январь факт'!D102+'февраль факт'!D103+'март факт'!D103+'апрель факт'!D103+'май факт'!D103+'июнь факт'!D103+'июль факт'!D103+'август факт'!D103+'сентябрь факт'!D103</f>
        <v>0</v>
      </c>
      <c r="E103" s="23">
        <f>'январь факт'!E102+'февраль факт'!E103+'март факт'!E103+'апрель факт'!E103+'май факт'!E103+'июнь факт'!E103+'июль факт'!E103+'август факт'!E103+'сентябрь факт'!E103</f>
        <v>0</v>
      </c>
      <c r="F103" s="24">
        <f>'январь факт'!F102+'февраль факт'!F103+'март факт'!F103+'апрель факт'!F103+'май факт'!F103+'июнь факт'!F103+'июль факт'!F103+'август факт'!F103+'сентябрь факт'!F103</f>
        <v>1473.967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s="2" customFormat="1" ht="23.25" customHeight="1">
      <c r="A104" s="39" t="s">
        <v>15</v>
      </c>
      <c r="B104" s="11">
        <f t="shared" si="1"/>
        <v>0</v>
      </c>
      <c r="C104" s="23">
        <f>'январь факт'!C103+'февраль факт'!C104+'март факт'!C104+'апрель факт'!C104+'май факт'!C104+'июнь факт'!C104+'июль факт'!C104+'август факт'!C104+'сентябрь факт'!C104</f>
        <v>0</v>
      </c>
      <c r="D104" s="23">
        <f>'январь факт'!D103+'февраль факт'!D104+'март факт'!D104+'апрель факт'!D104+'май факт'!D104+'июнь факт'!D104+'июль факт'!D104+'август факт'!D104+'сентябрь факт'!D104</f>
        <v>0</v>
      </c>
      <c r="E104" s="23">
        <f>'январь факт'!E103+'февраль факт'!E104+'март факт'!E104+'апрель факт'!E104+'май факт'!E104+'июнь факт'!E104+'июль факт'!E104+'август факт'!E104+'сентябрь факт'!E104</f>
        <v>0</v>
      </c>
      <c r="F104" s="24">
        <f>'январь факт'!F103+'февраль факт'!F104+'март факт'!F104+'апрель факт'!F104+'май факт'!F104+'июнь факт'!F104+'июль факт'!F104+'август факт'!F104+'сентябрь факт'!F104</f>
        <v>0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s="2" customFormat="1" ht="23.25" customHeight="1">
      <c r="A105" s="39" t="s">
        <v>16</v>
      </c>
      <c r="B105" s="11">
        <f t="shared" si="1"/>
        <v>1473.967</v>
      </c>
      <c r="C105" s="23">
        <f>'январь факт'!C104+'февраль факт'!C105+'март факт'!C105+'апрель факт'!C105+'май факт'!C105+'июнь факт'!C105+'июль факт'!C105+'август факт'!C105+'сентябрь факт'!C105</f>
        <v>0</v>
      </c>
      <c r="D105" s="23">
        <f>'январь факт'!D104+'февраль факт'!D105+'март факт'!D105+'апрель факт'!D105+'май факт'!D105+'июнь факт'!D105+'июль факт'!D105+'август факт'!D105+'сентябрь факт'!D105</f>
        <v>0</v>
      </c>
      <c r="E105" s="23">
        <f>'январь факт'!E104+'февраль факт'!E105+'март факт'!E105+'апрель факт'!E105+'май факт'!E105+'июнь факт'!E105+'июль факт'!E105+'август факт'!E105+'сентябрь факт'!E105</f>
        <v>0</v>
      </c>
      <c r="F105" s="24">
        <f>'январь факт'!F104+'февраль факт'!F105+'март факт'!F105+'апрель факт'!F105+'май факт'!F105+'июнь факт'!F105+'июль факт'!F105+'август факт'!F105+'сентябрь факт'!F105</f>
        <v>1473.967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s="2" customFormat="1" ht="23.25" customHeight="1">
      <c r="A106" s="118" t="s">
        <v>26</v>
      </c>
      <c r="B106" s="11">
        <f t="shared" si="1"/>
        <v>2299.101</v>
      </c>
      <c r="C106" s="23">
        <f>'январь факт'!C105+'февраль факт'!C106+'март факт'!C106+'апрель факт'!C106+'май факт'!C106+'июнь факт'!C106+'июль факт'!C106+'август факт'!C106+'сентябрь факт'!C106</f>
        <v>0</v>
      </c>
      <c r="D106" s="23">
        <f>'январь факт'!D105+'февраль факт'!D106+'март факт'!D106+'апрель факт'!D106+'май факт'!D106+'июнь факт'!D106+'июль факт'!D106+'август факт'!D106+'сентябрь факт'!D106</f>
        <v>0</v>
      </c>
      <c r="E106" s="23">
        <f>'январь факт'!E105+'февраль факт'!E106+'март факт'!E106+'апрель факт'!E106+'май факт'!E106+'июнь факт'!E106+'июль факт'!E106+'август факт'!E106+'сентябрь факт'!E106</f>
        <v>2299.101</v>
      </c>
      <c r="F106" s="24">
        <f>'январь факт'!F105+'февраль факт'!F106+'март факт'!F106+'апрель факт'!F106+'май факт'!F106+'июнь факт'!F106+'июль факт'!F106+'август факт'!F106+'сентябрь факт'!F106</f>
        <v>0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s="2" customFormat="1" ht="31.5" customHeight="1">
      <c r="A107" s="39" t="s">
        <v>17</v>
      </c>
      <c r="B107" s="11">
        <f t="shared" si="1"/>
        <v>2299.101</v>
      </c>
      <c r="C107" s="23">
        <f>'январь факт'!C106+'февраль факт'!C107+'март факт'!C107+'апрель факт'!C107+'май факт'!C107+'июнь факт'!C107+'июль факт'!C107+'август факт'!C107+'сентябрь факт'!C107</f>
        <v>0</v>
      </c>
      <c r="D107" s="23">
        <f>'январь факт'!D106+'февраль факт'!D107+'март факт'!D107+'апрель факт'!D107+'май факт'!D107+'июнь факт'!D107+'июль факт'!D107+'август факт'!D107+'сентябрь факт'!D107</f>
        <v>0</v>
      </c>
      <c r="E107" s="23">
        <f>'январь факт'!E106+'февраль факт'!E107+'март факт'!E107+'апрель факт'!E107+'май факт'!E107+'июнь факт'!E107+'июль факт'!E107+'август факт'!E107+'сентябрь факт'!E107</f>
        <v>2299.101</v>
      </c>
      <c r="F107" s="24">
        <f>'январь факт'!F106+'февраль факт'!F107+'март факт'!F107+'апрель факт'!F107+'май факт'!F107+'июнь факт'!F107+'июль факт'!F107+'август факт'!F107+'сентябрь факт'!F107</f>
        <v>0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s="2" customFormat="1" ht="23.25" customHeight="1">
      <c r="A108" s="39" t="s">
        <v>14</v>
      </c>
      <c r="B108" s="11">
        <f t="shared" si="1"/>
        <v>0</v>
      </c>
      <c r="C108" s="23">
        <f>'январь факт'!C107+'февраль факт'!C108+'март факт'!C108+'апрель факт'!C108+'май факт'!C108+'июнь факт'!C108+'июль факт'!C108+'август факт'!C108+'сентябрь факт'!C108</f>
        <v>0</v>
      </c>
      <c r="D108" s="23">
        <f>'январь факт'!D107+'февраль факт'!D108+'март факт'!D108+'апрель факт'!D108+'май факт'!D108+'июнь факт'!D108+'июль факт'!D108+'август факт'!D108+'сентябрь факт'!D108</f>
        <v>0</v>
      </c>
      <c r="E108" s="23">
        <f>'январь факт'!E107+'февраль факт'!E108+'март факт'!E108+'апрель факт'!E108+'май факт'!E108+'июнь факт'!E108+'июль факт'!E108+'август факт'!E108+'сентябрь факт'!E108</f>
        <v>0</v>
      </c>
      <c r="F108" s="24">
        <f>'январь факт'!F107+'февраль факт'!F108+'март факт'!F108+'апрель факт'!F108+'май факт'!F108+'июнь факт'!F108+'июль факт'!F108+'август факт'!F108+'сентябрь факт'!F108</f>
        <v>0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2" customFormat="1" ht="23.25" customHeight="1">
      <c r="A109" s="39" t="s">
        <v>15</v>
      </c>
      <c r="B109" s="11">
        <f t="shared" si="1"/>
        <v>0</v>
      </c>
      <c r="C109" s="23">
        <f>'январь факт'!C108+'февраль факт'!C109+'март факт'!C109+'апрель факт'!C109+'май факт'!C109+'июнь факт'!C109+'июль факт'!C109+'август факт'!C109+'сентябрь факт'!C109</f>
        <v>0</v>
      </c>
      <c r="D109" s="23">
        <f>'январь факт'!D108+'февраль факт'!D109+'март факт'!D109+'апрель факт'!D109+'май факт'!D109+'июнь факт'!D109+'июль факт'!D109+'август факт'!D109+'сентябрь факт'!D109</f>
        <v>0</v>
      </c>
      <c r="E109" s="23">
        <f>'январь факт'!E108+'февраль факт'!E109+'март факт'!E109+'апрель факт'!E109+'май факт'!E109+'июнь факт'!E109+'июль факт'!E109+'август факт'!E109+'сентябрь факт'!E109</f>
        <v>0</v>
      </c>
      <c r="F109" s="24">
        <f>'январь факт'!F108+'февраль факт'!F109+'март факт'!F109+'апрель факт'!F109+'май факт'!F109+'июнь факт'!F109+'июль факт'!F109+'август факт'!F109+'сентябрь факт'!F109</f>
        <v>0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s="2" customFormat="1" ht="23.25" customHeight="1">
      <c r="A110" s="39" t="s">
        <v>16</v>
      </c>
      <c r="B110" s="11">
        <f t="shared" si="1"/>
        <v>0</v>
      </c>
      <c r="C110" s="23">
        <f>'январь факт'!C109+'февраль факт'!C110+'март факт'!C110+'апрель факт'!C110+'май факт'!C110+'июнь факт'!C110+'июль факт'!C110+'август факт'!C110+'сентябрь факт'!C110</f>
        <v>0</v>
      </c>
      <c r="D110" s="23">
        <f>'январь факт'!D109+'февраль факт'!D110+'март факт'!D110+'апрель факт'!D110+'май факт'!D110+'июнь факт'!D110+'июль факт'!D110+'август факт'!D110+'сентябрь факт'!D110</f>
        <v>0</v>
      </c>
      <c r="E110" s="23">
        <f>'январь факт'!E109+'февраль факт'!E110+'март факт'!E110+'апрель факт'!E110+'май факт'!E110+'июнь факт'!E110+'июль факт'!E110+'август факт'!E110+'сентябрь факт'!E110</f>
        <v>0</v>
      </c>
      <c r="F110" s="24">
        <f>'январь факт'!F109+'февраль факт'!F110+'март факт'!F110+'апрель факт'!F110+'май факт'!F110+'июнь факт'!F110+'июль факт'!F110+'август факт'!F110+'сентябрь факт'!F110</f>
        <v>0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s="2" customFormat="1" ht="23.25" customHeight="1">
      <c r="A111" s="118" t="s">
        <v>27</v>
      </c>
      <c r="B111" s="11">
        <f t="shared" si="1"/>
        <v>4150.87</v>
      </c>
      <c r="C111" s="23">
        <f>'январь факт'!C110+'февраль факт'!C111+'март факт'!C111+'апрель факт'!C111+'май факт'!C111+'июнь факт'!C111+'июль факт'!C111+'август факт'!C111+'сентябрь факт'!C111</f>
        <v>0</v>
      </c>
      <c r="D111" s="23">
        <f>'январь факт'!D110+'февраль факт'!D111+'март факт'!D111+'апрель факт'!D111+'май факт'!D111+'июнь факт'!D111+'июль факт'!D111+'август факт'!D111+'сентябрь факт'!D111</f>
        <v>0</v>
      </c>
      <c r="E111" s="23">
        <f>'январь факт'!E110+'февраль факт'!E111+'март факт'!E111+'апрель факт'!E111+'май факт'!E111+'июнь факт'!E111+'июль факт'!E111+'август факт'!E111+'сентябрь факт'!E111</f>
        <v>4150.87</v>
      </c>
      <c r="F111" s="24">
        <f>'январь факт'!F110+'февраль факт'!F111+'март факт'!F111+'апрель факт'!F111+'май факт'!F111+'июнь факт'!F111+'июль факт'!F111+'август факт'!F111+'сентябрь факт'!F111</f>
        <v>0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s="2" customFormat="1" ht="32.25" customHeight="1">
      <c r="A112" s="39" t="s">
        <v>17</v>
      </c>
      <c r="B112" s="11">
        <f t="shared" si="1"/>
        <v>4150.87</v>
      </c>
      <c r="C112" s="23">
        <f>'январь факт'!C111+'февраль факт'!C112+'март факт'!C112+'апрель факт'!C112+'май факт'!C112+'июнь факт'!C112+'июль факт'!C112+'август факт'!C112+'сентябрь факт'!C112</f>
        <v>0</v>
      </c>
      <c r="D112" s="23">
        <f>'январь факт'!D111+'февраль факт'!D112+'март факт'!D112+'апрель факт'!D112+'май факт'!D112+'июнь факт'!D112+'июль факт'!D112+'август факт'!D112+'сентябрь факт'!D112</f>
        <v>0</v>
      </c>
      <c r="E112" s="23">
        <f>'январь факт'!E111+'февраль факт'!E112+'март факт'!E112+'апрель факт'!E112+'май факт'!E112+'июнь факт'!E112+'июль факт'!E112+'август факт'!E112+'сентябрь факт'!E112</f>
        <v>4150.87</v>
      </c>
      <c r="F112" s="24">
        <f>'январь факт'!F111+'февраль факт'!F112+'март факт'!F112+'апрель факт'!F112+'май факт'!F112+'июнь факт'!F112+'июль факт'!F112+'август факт'!F112+'сентябрь факт'!F112</f>
        <v>0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s="2" customFormat="1" ht="23.25" customHeight="1">
      <c r="A113" s="39" t="s">
        <v>14</v>
      </c>
      <c r="B113" s="11">
        <f t="shared" si="1"/>
        <v>0</v>
      </c>
      <c r="C113" s="23">
        <f>'январь факт'!C112+'февраль факт'!C113+'март факт'!C113+'апрель факт'!C113+'май факт'!C113+'июнь факт'!C113+'июль факт'!C113+'август факт'!C113+'сентябрь факт'!C113</f>
        <v>0</v>
      </c>
      <c r="D113" s="23">
        <f>'январь факт'!D112+'февраль факт'!D113+'март факт'!D113+'апрель факт'!D113+'май факт'!D113+'июнь факт'!D113+'июль факт'!D113+'август факт'!D113+'сентябрь факт'!D113</f>
        <v>0</v>
      </c>
      <c r="E113" s="23">
        <f>'январь факт'!E112+'февраль факт'!E113+'март факт'!E113+'апрель факт'!E113+'май факт'!E113+'июнь факт'!E113+'июль факт'!E113+'август факт'!E113+'сентябрь факт'!E113</f>
        <v>0</v>
      </c>
      <c r="F113" s="24">
        <f>'январь факт'!F112+'февраль факт'!F113+'март факт'!F113+'апрель факт'!F113+'май факт'!F113+'июнь факт'!F113+'июль факт'!F113+'август факт'!F113+'сентябрь факт'!F113</f>
        <v>0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s="2" customFormat="1" ht="23.25" customHeight="1">
      <c r="A114" s="39" t="s">
        <v>15</v>
      </c>
      <c r="B114" s="11">
        <f t="shared" si="1"/>
        <v>0</v>
      </c>
      <c r="C114" s="23">
        <f>'январь факт'!C113+'февраль факт'!C114+'март факт'!C114+'апрель факт'!C114+'май факт'!C114+'июнь факт'!C114+'июль факт'!C114+'август факт'!C114+'сентябрь факт'!C114</f>
        <v>0</v>
      </c>
      <c r="D114" s="23">
        <f>'январь факт'!D113+'февраль факт'!D114+'март факт'!D114+'апрель факт'!D114+'май факт'!D114+'июнь факт'!D114+'июль факт'!D114+'август факт'!D114+'сентябрь факт'!D114</f>
        <v>0</v>
      </c>
      <c r="E114" s="23">
        <f>'январь факт'!E113+'февраль факт'!E114+'март факт'!E114+'апрель факт'!E114+'май факт'!E114+'июнь факт'!E114+'июль факт'!E114+'август факт'!E114+'сентябрь факт'!E114</f>
        <v>0</v>
      </c>
      <c r="F114" s="24">
        <f>'январь факт'!F113+'февраль факт'!F114+'март факт'!F114+'апрель факт'!F114+'май факт'!F114+'июнь факт'!F114+'июль факт'!F114+'август факт'!F114+'сентябрь факт'!F114</f>
        <v>0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s="2" customFormat="1" ht="23.25" customHeight="1">
      <c r="A115" s="39" t="s">
        <v>16</v>
      </c>
      <c r="B115" s="11">
        <f t="shared" si="1"/>
        <v>0</v>
      </c>
      <c r="C115" s="23">
        <f>'январь факт'!C114+'февраль факт'!C115+'март факт'!C115+'апрель факт'!C115+'май факт'!C115+'июнь факт'!C115+'июль факт'!C115+'август факт'!C115+'сентябрь факт'!C115</f>
        <v>0</v>
      </c>
      <c r="D115" s="23">
        <f>'январь факт'!D114+'февраль факт'!D115+'март факт'!D115+'апрель факт'!D115+'май факт'!D115+'июнь факт'!D115+'июль факт'!D115+'август факт'!D115+'сентябрь факт'!D115</f>
        <v>0</v>
      </c>
      <c r="E115" s="23">
        <f>'январь факт'!E114+'февраль факт'!E115+'март факт'!E115+'апрель факт'!E115+'май факт'!E115+'июнь факт'!E115+'июль факт'!E115+'август факт'!E115+'сентябрь факт'!E115</f>
        <v>0</v>
      </c>
      <c r="F115" s="24">
        <f>'январь факт'!F114+'февраль факт'!F115+'март факт'!F115+'апрель факт'!F115+'май факт'!F115+'июнь факт'!F115+'июль факт'!F115+'август факт'!F115+'сентябрь факт'!F115</f>
        <v>0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s="2" customFormat="1" ht="23.25" customHeight="1">
      <c r="A116" s="118" t="s">
        <v>45</v>
      </c>
      <c r="B116" s="11">
        <f t="shared" si="1"/>
        <v>0</v>
      </c>
      <c r="C116" s="23">
        <f>'январь факт'!C115+'февраль факт'!C116+'март факт'!C116+'апрель факт'!C116+'май факт'!C116+'июнь факт'!C116+'июль факт'!C116+'август факт'!C116+'сентябрь факт'!C116</f>
        <v>0</v>
      </c>
      <c r="D116" s="23">
        <f>'январь факт'!D115+'февраль факт'!D116+'март факт'!D116+'апрель факт'!D116+'май факт'!D116+'июнь факт'!D116+'июль факт'!D116+'август факт'!D116+'сентябрь факт'!D116</f>
        <v>0</v>
      </c>
      <c r="E116" s="23">
        <f>'январь факт'!E115+'февраль факт'!E116+'март факт'!E116+'апрель факт'!E116+'май факт'!E116+'июнь факт'!E116+'июль факт'!E116+'август факт'!E116+'сентябрь факт'!E116</f>
        <v>0</v>
      </c>
      <c r="F116" s="24">
        <f>'январь факт'!F115+'февраль факт'!F116+'март факт'!F116+'апрель факт'!F116+'май факт'!F116+'июнь факт'!F116+'июль факт'!F116+'август факт'!F116+'сентябрь факт'!F116</f>
        <v>0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12" s="2" customFormat="1" ht="24.75" customHeight="1">
      <c r="A117" s="39" t="s">
        <v>17</v>
      </c>
      <c r="B117" s="11">
        <f t="shared" si="1"/>
        <v>0</v>
      </c>
      <c r="C117" s="23">
        <f>'январь факт'!C116+'февраль факт'!C117+'март факт'!C117+'апрель факт'!C117+'май факт'!C117+'июнь факт'!C117+'июль факт'!C117+'август факт'!C117+'сентябрь факт'!C117</f>
        <v>0</v>
      </c>
      <c r="D117" s="23">
        <f>'январь факт'!D116+'февраль факт'!D117+'март факт'!D117+'апрель факт'!D117+'май факт'!D117+'июнь факт'!D117+'июль факт'!D117+'август факт'!D117+'сентябрь факт'!D117</f>
        <v>0</v>
      </c>
      <c r="E117" s="23">
        <f>'январь факт'!E116+'февраль факт'!E117+'март факт'!E117+'апрель факт'!E117+'май факт'!E117+'июнь факт'!E117+'июль факт'!E117+'август факт'!E117+'сентябрь факт'!E117</f>
        <v>0</v>
      </c>
      <c r="F117" s="24">
        <f>'январь факт'!F116+'февраль факт'!F117+'март факт'!F117+'апрель факт'!F117+'май факт'!F117+'июнь факт'!F117+'июль факт'!F117+'август факт'!F117+'сентябрь факт'!F117</f>
        <v>0</v>
      </c>
      <c r="G117" s="7"/>
      <c r="H117" s="7"/>
      <c r="I117" s="7"/>
      <c r="J117" s="7"/>
      <c r="K117" s="7"/>
      <c r="L117" s="7"/>
    </row>
    <row r="118" spans="1:12" s="2" customFormat="1" ht="24.75" customHeight="1">
      <c r="A118" s="39" t="s">
        <v>14</v>
      </c>
      <c r="B118" s="11">
        <f t="shared" si="1"/>
        <v>0</v>
      </c>
      <c r="C118" s="23">
        <f>'январь факт'!C117+'февраль факт'!C118+'март факт'!C118+'апрель факт'!C118+'май факт'!C118+'июнь факт'!C118+'июль факт'!C118+'август факт'!C118+'сентябрь факт'!C118</f>
        <v>0</v>
      </c>
      <c r="D118" s="23">
        <f>'январь факт'!D117+'февраль факт'!D118+'март факт'!D118+'апрель факт'!D118+'май факт'!D118+'июнь факт'!D118+'июль факт'!D118+'август факт'!D118+'сентябрь факт'!D118</f>
        <v>0</v>
      </c>
      <c r="E118" s="23">
        <f>'январь факт'!E117+'февраль факт'!E118+'март факт'!E118+'апрель факт'!E118+'май факт'!E118+'июнь факт'!E118+'июль факт'!E118+'август факт'!E118+'сентябрь факт'!E118</f>
        <v>0</v>
      </c>
      <c r="F118" s="24">
        <f>'январь факт'!F117+'февраль факт'!F118+'март факт'!F118+'апрель факт'!F118+'май факт'!F118+'июнь факт'!F118+'июль факт'!F118+'август факт'!F118+'сентябрь факт'!F118</f>
        <v>0</v>
      </c>
      <c r="G118" s="7"/>
      <c r="H118" s="7"/>
      <c r="I118" s="7"/>
      <c r="J118" s="7"/>
      <c r="K118" s="7"/>
      <c r="L118" s="7"/>
    </row>
    <row r="119" spans="1:12" s="20" customFormat="1" ht="24.75" customHeight="1">
      <c r="A119" s="39" t="s">
        <v>15</v>
      </c>
      <c r="B119" s="11">
        <f t="shared" si="1"/>
        <v>0</v>
      </c>
      <c r="C119" s="23">
        <f>'январь факт'!C118+'февраль факт'!C119+'март факт'!C119+'апрель факт'!C119+'май факт'!C119+'июнь факт'!C119+'июль факт'!C119+'август факт'!C119+'сентябрь факт'!C119</f>
        <v>0</v>
      </c>
      <c r="D119" s="23">
        <f>'январь факт'!D118+'февраль факт'!D119+'март факт'!D119+'апрель факт'!D119+'май факт'!D119+'июнь факт'!D119+'июль факт'!D119+'август факт'!D119+'сентябрь факт'!D119</f>
        <v>0</v>
      </c>
      <c r="E119" s="23">
        <f>'январь факт'!E118+'февраль факт'!E119+'март факт'!E119+'апрель факт'!E119+'май факт'!E119+'июнь факт'!E119+'июль факт'!E119+'август факт'!E119+'сентябрь факт'!E119</f>
        <v>0</v>
      </c>
      <c r="F119" s="24">
        <f>'январь факт'!F118+'февраль факт'!F119+'март факт'!F119+'апрель факт'!F119+'май факт'!F119+'июнь факт'!F119+'июль факт'!F119+'август факт'!F119+'сентябрь факт'!F119</f>
        <v>0</v>
      </c>
      <c r="G119" s="7"/>
      <c r="H119" s="7"/>
      <c r="I119" s="7"/>
      <c r="J119" s="7"/>
      <c r="K119" s="7"/>
      <c r="L119" s="7"/>
    </row>
    <row r="120" spans="1:12" s="2" customFormat="1" ht="24.75" customHeight="1">
      <c r="A120" s="39" t="s">
        <v>16</v>
      </c>
      <c r="B120" s="11">
        <f t="shared" si="1"/>
        <v>0</v>
      </c>
      <c r="C120" s="23">
        <f>'январь факт'!C119+'февраль факт'!C120+'март факт'!C120+'апрель факт'!C120+'май факт'!C120+'июнь факт'!C120+'июль факт'!C120+'август факт'!C120+'сентябрь факт'!C120</f>
        <v>0</v>
      </c>
      <c r="D120" s="23">
        <f>'январь факт'!D119+'февраль факт'!D120+'март факт'!D120+'апрель факт'!D120+'май факт'!D120+'июнь факт'!D120+'июль факт'!D120+'август факт'!D120+'сентябрь факт'!D120</f>
        <v>0</v>
      </c>
      <c r="E120" s="23">
        <f>'январь факт'!E119+'февраль факт'!E120+'март факт'!E120+'апрель факт'!E120+'май факт'!E120+'июнь факт'!E120+'июль факт'!E120+'август факт'!E120+'сентябрь факт'!E120</f>
        <v>0</v>
      </c>
      <c r="F120" s="24">
        <f>'январь факт'!F119+'февраль факт'!F120+'март факт'!F120+'апрель факт'!F120+'май факт'!F120+'июнь факт'!F120+'июль факт'!F120+'август факт'!F120+'сентябрь факт'!F120</f>
        <v>0</v>
      </c>
      <c r="G120" s="7"/>
      <c r="H120" s="7"/>
      <c r="I120" s="7"/>
      <c r="J120" s="7"/>
      <c r="K120" s="7"/>
      <c r="L120" s="7"/>
    </row>
    <row r="121" spans="1:12" s="2" customFormat="1" ht="24.75" customHeight="1">
      <c r="A121" s="118" t="s">
        <v>58</v>
      </c>
      <c r="B121" s="11">
        <f t="shared" si="1"/>
        <v>1462.9479999999999</v>
      </c>
      <c r="C121" s="23">
        <f>'январь факт'!C120+'февраль факт'!C121+'март факт'!C121+'апрель факт'!C121+'май факт'!C121+'июнь факт'!C121+'июль факт'!C121+'август факт'!C121+'сентябрь факт'!C121</f>
        <v>0</v>
      </c>
      <c r="D121" s="23">
        <f>'январь факт'!D120+'февраль факт'!D121+'март факт'!D121+'апрель факт'!D121+'май факт'!D121+'июнь факт'!D121+'июль факт'!D121+'август факт'!D121+'сентябрь факт'!D121</f>
        <v>0</v>
      </c>
      <c r="E121" s="23">
        <f>'январь факт'!E120+'февраль факт'!E121+'март факт'!E121+'апрель факт'!E121+'май факт'!E121+'июнь факт'!E121+'июль факт'!E121+'август факт'!E121+'сентябрь факт'!E121</f>
        <v>1462.9479999999999</v>
      </c>
      <c r="F121" s="24">
        <f>'январь факт'!F120+'февраль факт'!F121+'март факт'!F121+'апрель факт'!F121+'май факт'!F121+'июнь факт'!F121+'июль факт'!F121+'август факт'!F121+'сентябрь факт'!F121</f>
        <v>0</v>
      </c>
      <c r="G121" s="7"/>
      <c r="H121" s="7"/>
      <c r="I121" s="7"/>
      <c r="J121" s="7"/>
      <c r="K121" s="7"/>
      <c r="L121" s="7"/>
    </row>
    <row r="122" spans="1:12" s="2" customFormat="1" ht="24.75" customHeight="1">
      <c r="A122" s="39" t="s">
        <v>17</v>
      </c>
      <c r="B122" s="11">
        <f t="shared" si="1"/>
        <v>854.9129999999999</v>
      </c>
      <c r="C122" s="23">
        <f>'январь факт'!C121+'февраль факт'!C122+'март факт'!C122+'апрель факт'!C122+'май факт'!C122+'июнь факт'!C122+'июль факт'!C122+'август факт'!C122+'сентябрь факт'!C122</f>
        <v>0</v>
      </c>
      <c r="D122" s="23">
        <f>'январь факт'!D121+'февраль факт'!D122+'март факт'!D122+'апрель факт'!D122+'май факт'!D122+'июнь факт'!D122+'июль факт'!D122+'август факт'!D122+'сентябрь факт'!D122</f>
        <v>0</v>
      </c>
      <c r="E122" s="23">
        <f>'январь факт'!E121+'февраль факт'!E122+'март факт'!E122+'апрель факт'!E122+'май факт'!E122+'июнь факт'!E122+'июль факт'!E122+'август факт'!E122+'сентябрь факт'!E122</f>
        <v>854.9129999999999</v>
      </c>
      <c r="F122" s="24">
        <f>'январь факт'!F121+'февраль факт'!F122+'март факт'!F122+'апрель факт'!F122+'май факт'!F122+'июнь факт'!F122+'июль факт'!F122+'август факт'!F122+'сентябрь факт'!F122</f>
        <v>0</v>
      </c>
      <c r="G122" s="7"/>
      <c r="H122" s="7"/>
      <c r="I122" s="7"/>
      <c r="J122" s="7"/>
      <c r="K122" s="7"/>
      <c r="L122" s="7"/>
    </row>
    <row r="123" spans="1:12" s="2" customFormat="1" ht="24.75" customHeight="1">
      <c r="A123" s="39" t="s">
        <v>14</v>
      </c>
      <c r="B123" s="11">
        <f t="shared" si="1"/>
        <v>608.0350000000001</v>
      </c>
      <c r="C123" s="23">
        <f>'январь факт'!C122+'февраль факт'!C123+'март факт'!C123+'апрель факт'!C123+'май факт'!C123+'июнь факт'!C123+'июль факт'!C123+'август факт'!C123+'сентябрь факт'!C123</f>
        <v>0</v>
      </c>
      <c r="D123" s="23">
        <f>'январь факт'!D122+'февраль факт'!D123+'март факт'!D123+'апрель факт'!D123+'май факт'!D123+'июнь факт'!D123+'июль факт'!D123+'август факт'!D123+'сентябрь факт'!D123</f>
        <v>0</v>
      </c>
      <c r="E123" s="23">
        <f>'январь факт'!E122+'февраль факт'!E123+'март факт'!E123+'апрель факт'!E123+'май факт'!E123+'июнь факт'!E123+'июль факт'!E123+'август факт'!E123+'сентябрь факт'!E123</f>
        <v>608.0350000000001</v>
      </c>
      <c r="F123" s="24">
        <f>'январь факт'!F122+'февраль факт'!F123+'март факт'!F123+'апрель факт'!F123+'май факт'!F123+'июнь факт'!F123+'июль факт'!F123+'август факт'!F123+'сентябрь факт'!F123</f>
        <v>0</v>
      </c>
      <c r="G123" s="7"/>
      <c r="H123" s="7"/>
      <c r="I123" s="7"/>
      <c r="J123" s="7"/>
      <c r="K123" s="7"/>
      <c r="L123" s="7"/>
    </row>
    <row r="124" spans="1:12" s="20" customFormat="1" ht="24.75" customHeight="1">
      <c r="A124" s="39" t="s">
        <v>15</v>
      </c>
      <c r="B124" s="11">
        <f t="shared" si="1"/>
        <v>608.0350000000001</v>
      </c>
      <c r="C124" s="23">
        <f>'январь факт'!C123+'февраль факт'!C124+'март факт'!C124+'апрель факт'!C124+'май факт'!C124+'июнь факт'!C124+'июль факт'!C124+'август факт'!C124+'сентябрь факт'!C124</f>
        <v>0</v>
      </c>
      <c r="D124" s="23">
        <f>'январь факт'!D123+'февраль факт'!D124+'март факт'!D124+'апрель факт'!D124+'май факт'!D124+'июнь факт'!D124+'июль факт'!D124+'август факт'!D124+'сентябрь факт'!D124</f>
        <v>0</v>
      </c>
      <c r="E124" s="23">
        <f>'январь факт'!E123+'февраль факт'!E124+'март факт'!E124+'апрель факт'!E124+'май факт'!E124+'июнь факт'!E124+'июль факт'!E124+'август факт'!E124+'сентябрь факт'!E124</f>
        <v>608.0350000000001</v>
      </c>
      <c r="F124" s="24">
        <f>'январь факт'!F123+'февраль факт'!F124+'март факт'!F124+'апрель факт'!F124+'май факт'!F124+'июнь факт'!F124+'июль факт'!F124+'август факт'!F124+'сентябрь факт'!F124</f>
        <v>0</v>
      </c>
      <c r="G124" s="7"/>
      <c r="H124" s="7"/>
      <c r="I124" s="7"/>
      <c r="J124" s="7"/>
      <c r="K124" s="7"/>
      <c r="L124" s="7"/>
    </row>
    <row r="125" spans="1:12" s="2" customFormat="1" ht="24.75" customHeight="1">
      <c r="A125" s="39" t="s">
        <v>16</v>
      </c>
      <c r="B125" s="11">
        <f t="shared" si="1"/>
        <v>0</v>
      </c>
      <c r="C125" s="23">
        <f>'январь факт'!C124+'февраль факт'!C125+'март факт'!C125+'апрель факт'!C125+'май факт'!C125+'июнь факт'!C125+'июль факт'!C125+'август факт'!C125+'сентябрь факт'!C125</f>
        <v>0</v>
      </c>
      <c r="D125" s="23">
        <f>'январь факт'!D124+'февраль факт'!D125+'март факт'!D125+'апрель факт'!D125+'май факт'!D125+'июнь факт'!D125+'июль факт'!D125+'август факт'!D125+'сентябрь факт'!D125</f>
        <v>0</v>
      </c>
      <c r="E125" s="23">
        <f>'январь факт'!E124+'февраль факт'!E125+'март факт'!E125+'апрель факт'!E125+'май факт'!E125+'июнь факт'!E125+'июль факт'!E125+'август факт'!E125+'сентябрь факт'!E125</f>
        <v>0</v>
      </c>
      <c r="F125" s="24">
        <f>'январь факт'!F124+'февраль факт'!F125+'март факт'!F125+'апрель факт'!F125+'май факт'!F125+'июнь факт'!F125+'июль факт'!F125+'август факт'!F125+'сентябрь факт'!F125</f>
        <v>0</v>
      </c>
      <c r="G125" s="7"/>
      <c r="H125" s="7"/>
      <c r="I125" s="7"/>
      <c r="J125" s="7"/>
      <c r="K125" s="7"/>
      <c r="L125" s="7"/>
    </row>
    <row r="126" spans="1:12" s="2" customFormat="1" ht="24.75" customHeight="1">
      <c r="A126" s="118" t="s">
        <v>7</v>
      </c>
      <c r="B126" s="11">
        <f t="shared" si="1"/>
        <v>12836.797999999999</v>
      </c>
      <c r="C126" s="23">
        <f>'январь факт'!C125+'февраль факт'!C126+'март факт'!C126+'апрель факт'!C126+'май факт'!C126+'июнь факт'!C126+'июль факт'!C126+'август факт'!C126+'сентябрь факт'!C126</f>
        <v>0</v>
      </c>
      <c r="D126" s="23">
        <f>'январь факт'!D125+'февраль факт'!D126+'март факт'!D126+'апрель факт'!D126+'май факт'!D126+'июнь факт'!D126+'июль факт'!D126+'август факт'!D126+'сентябрь факт'!D126</f>
        <v>0</v>
      </c>
      <c r="E126" s="23">
        <f>'январь факт'!E125+'февраль факт'!E126+'март факт'!E126+'апрель факт'!E126+'май факт'!E126+'июнь факт'!E126+'июль факт'!E126+'август факт'!E126+'сентябрь факт'!E126</f>
        <v>5862.494</v>
      </c>
      <c r="F126" s="24">
        <f>'январь факт'!F125+'февраль факт'!F126+'март факт'!F126+'апрель факт'!F126+'май факт'!F126+'июнь факт'!F126+'июль факт'!F126+'август факт'!F126+'сентябрь факт'!F126</f>
        <v>6974.303999999999</v>
      </c>
      <c r="G126" s="7"/>
      <c r="H126" s="7"/>
      <c r="I126" s="7"/>
      <c r="J126" s="7"/>
      <c r="K126" s="7"/>
      <c r="L126" s="7"/>
    </row>
    <row r="127" spans="1:12" s="2" customFormat="1" ht="31.5" customHeight="1">
      <c r="A127" s="39" t="s">
        <v>17</v>
      </c>
      <c r="B127" s="11">
        <f t="shared" si="1"/>
        <v>5745.763999999999</v>
      </c>
      <c r="C127" s="23">
        <f>'январь факт'!C126+'февраль факт'!C127+'март факт'!C127+'апрель факт'!C127+'май факт'!C127+'июнь факт'!C127+'июль факт'!C127+'август факт'!C127+'сентябрь факт'!C127</f>
        <v>0</v>
      </c>
      <c r="D127" s="23">
        <f>'январь факт'!D126+'февраль факт'!D127+'март факт'!D127+'апрель факт'!D127+'май факт'!D127+'июнь факт'!D127+'июль факт'!D127+'август факт'!D127+'сентябрь факт'!D127</f>
        <v>0</v>
      </c>
      <c r="E127" s="23">
        <f>'январь факт'!E126+'февраль факт'!E127+'март факт'!E127+'апрель факт'!E127+'май факт'!E127+'июнь факт'!E127+'июль факт'!E127+'август факт'!E127+'сентябрь факт'!E127</f>
        <v>4240.994</v>
      </c>
      <c r="F127" s="24">
        <f>'январь факт'!F126+'февраль факт'!F127+'март факт'!F127+'апрель факт'!F127+'май факт'!F127+'июнь факт'!F127+'июль факт'!F127+'август факт'!F127+'сентябрь факт'!F127</f>
        <v>1504.77</v>
      </c>
      <c r="G127" s="7"/>
      <c r="H127" s="7"/>
      <c r="I127" s="7"/>
      <c r="J127" s="7"/>
      <c r="K127" s="7"/>
      <c r="L127" s="7"/>
    </row>
    <row r="128" spans="1:12" s="2" customFormat="1" ht="26.25" customHeight="1">
      <c r="A128" s="39" t="s">
        <v>14</v>
      </c>
      <c r="B128" s="11">
        <f t="shared" si="1"/>
        <v>7091.034</v>
      </c>
      <c r="C128" s="23">
        <f>'январь факт'!C127+'февраль факт'!C128+'март факт'!C128+'апрель факт'!C128+'май факт'!C128+'июнь факт'!C128+'июль факт'!C128+'август факт'!C128+'сентябрь факт'!C128</f>
        <v>0</v>
      </c>
      <c r="D128" s="23">
        <f>'январь факт'!D127+'февраль факт'!D128+'март факт'!D128+'апрель факт'!D128+'май факт'!D128+'июнь факт'!D128+'июль факт'!D128+'август факт'!D128+'сентябрь факт'!D128</f>
        <v>0</v>
      </c>
      <c r="E128" s="23">
        <f>'январь факт'!E127+'февраль факт'!E128+'март факт'!E128+'апрель факт'!E128+'май факт'!E128+'июнь факт'!E128+'июль факт'!E128+'август факт'!E128+'сентябрь факт'!E128</f>
        <v>1621.4999999999998</v>
      </c>
      <c r="F128" s="24">
        <f>'январь факт'!F127+'февраль факт'!F128+'март факт'!F128+'апрель факт'!F128+'май факт'!F128+'июнь факт'!F128+'июль факт'!F128+'август факт'!F128+'сентябрь факт'!F128</f>
        <v>5469.534</v>
      </c>
      <c r="G128" s="7"/>
      <c r="H128" s="7"/>
      <c r="I128" s="7"/>
      <c r="J128" s="7"/>
      <c r="K128" s="7"/>
      <c r="L128" s="7"/>
    </row>
    <row r="129" spans="1:12" s="20" customFormat="1" ht="26.25" customHeight="1">
      <c r="A129" s="39" t="s">
        <v>15</v>
      </c>
      <c r="B129" s="11">
        <f t="shared" si="1"/>
        <v>5515.925</v>
      </c>
      <c r="C129" s="23">
        <f>'январь факт'!C128+'февраль факт'!C129+'март факт'!C129+'апрель факт'!C129+'май факт'!C129+'июнь факт'!C129+'июль факт'!C129+'август факт'!C129+'сентябрь факт'!C129</f>
        <v>0</v>
      </c>
      <c r="D129" s="23">
        <f>'январь факт'!D128+'февраль факт'!D129+'март факт'!D129+'апрель факт'!D129+'май факт'!D129+'июнь факт'!D129+'июль факт'!D129+'август факт'!D129+'сентябрь факт'!D129</f>
        <v>0</v>
      </c>
      <c r="E129" s="23">
        <f>'январь факт'!E128+'февраль факт'!E129+'март факт'!E129+'апрель факт'!E129+'май факт'!E129+'июнь факт'!E129+'июль факт'!E129+'август факт'!E129+'сентябрь факт'!E129</f>
        <v>1523.1250000000002</v>
      </c>
      <c r="F129" s="24">
        <f>'январь факт'!F128+'февраль факт'!F129+'март факт'!F129+'апрель факт'!F129+'май факт'!F129+'июнь факт'!F129+'июль факт'!F129+'август факт'!F129+'сентябрь факт'!F129</f>
        <v>3992.8</v>
      </c>
      <c r="G129" s="7"/>
      <c r="H129" s="7"/>
      <c r="I129" s="7"/>
      <c r="J129" s="7"/>
      <c r="K129" s="7"/>
      <c r="L129" s="7"/>
    </row>
    <row r="130" spans="1:12" s="2" customFormat="1" ht="26.25" customHeight="1">
      <c r="A130" s="39" t="s">
        <v>57</v>
      </c>
      <c r="B130" s="11">
        <f t="shared" si="1"/>
        <v>638.6800000000001</v>
      </c>
      <c r="C130" s="23">
        <f>'январь факт'!C129+'февраль факт'!C130+'март факт'!C130+'апрель факт'!C130+'май факт'!C130+'июнь факт'!C130+'июль факт'!C130+'август факт'!C130+'сентябрь факт'!C130</f>
        <v>0</v>
      </c>
      <c r="D130" s="23">
        <f>'январь факт'!D129+'февраль факт'!D130+'март факт'!D130+'апрель факт'!D130+'май факт'!D130+'июнь факт'!D130+'июль факт'!D130+'август факт'!D130+'сентябрь факт'!D130</f>
        <v>0</v>
      </c>
      <c r="E130" s="23">
        <f>'январь факт'!E129+'февраль факт'!E130+'март факт'!E130+'апрель факт'!E130+'май факт'!E130+'июнь факт'!E130+'июль факт'!E130+'август факт'!E130+'сентябрь факт'!E130</f>
        <v>80.47999999999999</v>
      </c>
      <c r="F130" s="24">
        <f>'январь факт'!F129+'февраль факт'!F130+'март факт'!F130+'апрель факт'!F130+'май факт'!F130+'июнь факт'!F130+'июль факт'!F130+'август факт'!F130+'сентябрь факт'!F130</f>
        <v>558.2</v>
      </c>
      <c r="G130" s="7"/>
      <c r="H130" s="7"/>
      <c r="I130" s="7"/>
      <c r="J130" s="7"/>
      <c r="K130" s="7"/>
      <c r="L130" s="7"/>
    </row>
    <row r="131" spans="1:12" s="2" customFormat="1" ht="26.25" customHeight="1">
      <c r="A131" s="39" t="s">
        <v>16</v>
      </c>
      <c r="B131" s="11">
        <f t="shared" si="1"/>
        <v>936.429</v>
      </c>
      <c r="C131" s="23">
        <f>'январь факт'!C130+'февраль факт'!C131+'март факт'!C131+'апрель факт'!C131+'май факт'!C131+'июнь факт'!C131+'июль факт'!C131+'август факт'!C131+'сентябрь факт'!C131</f>
        <v>0</v>
      </c>
      <c r="D131" s="23">
        <f>'январь факт'!D130+'февраль факт'!D131+'март факт'!D131+'апрель факт'!D131+'май факт'!D131+'июнь факт'!D131+'июль факт'!D131+'август факт'!D131+'сентябрь факт'!D131</f>
        <v>0</v>
      </c>
      <c r="E131" s="23">
        <f>'январь факт'!E130+'февраль факт'!E131+'март факт'!E131+'апрель факт'!E131+'май факт'!E131+'июнь факт'!E131+'июль факт'!E131+'август факт'!E131+'сентябрь факт'!E131</f>
        <v>17.895</v>
      </c>
      <c r="F131" s="24">
        <f>'январь факт'!F130+'февраль факт'!F131+'март факт'!F131+'апрель факт'!F131+'май факт'!F131+'июнь факт'!F131+'июль факт'!F131+'август факт'!F131+'сентябрь факт'!F131</f>
        <v>918.534</v>
      </c>
      <c r="G131" s="7"/>
      <c r="H131" s="7"/>
      <c r="I131" s="7"/>
      <c r="J131" s="7"/>
      <c r="K131" s="7"/>
      <c r="L131" s="7"/>
    </row>
    <row r="132" spans="1:12" s="21" customFormat="1" ht="28.5" customHeight="1">
      <c r="A132" s="118" t="s">
        <v>5</v>
      </c>
      <c r="B132" s="11">
        <f t="shared" si="1"/>
        <v>28085.011</v>
      </c>
      <c r="C132" s="23">
        <f>'январь факт'!C131+'февраль факт'!C132+'март факт'!C132+'апрель факт'!C132+'май факт'!C132+'июнь факт'!C132+'июль факт'!C132+'август факт'!C132+'сентябрь факт'!C132</f>
        <v>3117.593</v>
      </c>
      <c r="D132" s="23">
        <f>'январь факт'!D131+'февраль факт'!D132+'март факт'!D132+'апрель факт'!D132+'май факт'!D132+'июнь факт'!D132+'июль факт'!D132+'август факт'!D132+'сентябрь факт'!D132</f>
        <v>0</v>
      </c>
      <c r="E132" s="23">
        <f>'январь факт'!E131+'февраль факт'!E132+'март факт'!E132+'апрель факт'!E132+'май факт'!E132+'июнь факт'!E132+'июль факт'!E132+'август факт'!E132+'сентябрь факт'!E132</f>
        <v>17401.17</v>
      </c>
      <c r="F132" s="24">
        <f>'январь факт'!F131+'февраль факт'!F132+'март факт'!F132+'апрель факт'!F132+'май факт'!F132+'июнь факт'!F132+'июль факт'!F132+'август факт'!F132+'сентябрь факт'!F132</f>
        <v>7566.248</v>
      </c>
      <c r="G132" s="7"/>
      <c r="H132" s="7"/>
      <c r="I132" s="7"/>
      <c r="J132" s="7"/>
      <c r="K132" s="7"/>
      <c r="L132" s="7"/>
    </row>
    <row r="133" spans="1:12" s="21" customFormat="1" ht="27" customHeight="1">
      <c r="A133" s="39" t="s">
        <v>17</v>
      </c>
      <c r="B133" s="11">
        <f t="shared" si="1"/>
        <v>15047.748000000001</v>
      </c>
      <c r="C133" s="23">
        <f>'январь факт'!C132+'февраль факт'!C133+'март факт'!C133+'апрель факт'!C133+'май факт'!C133+'июнь факт'!C133+'июль факт'!C133+'август факт'!C133+'сентябрь факт'!C133</f>
        <v>0</v>
      </c>
      <c r="D133" s="23">
        <f>'январь факт'!D132+'февраль факт'!D133+'март факт'!D133+'апрель факт'!D133+'май факт'!D133+'июнь факт'!D133+'июль факт'!D133+'август факт'!D133+'сентябрь факт'!D133</f>
        <v>0</v>
      </c>
      <c r="E133" s="23">
        <f>'январь факт'!E132+'февраль факт'!E133+'март факт'!E133+'апрель факт'!E133+'май факт'!E133+'июнь факт'!E133+'июль факт'!E133+'август факт'!E133+'сентябрь факт'!E133</f>
        <v>12833.880000000001</v>
      </c>
      <c r="F133" s="24">
        <f>'январь факт'!F132+'февраль факт'!F133+'март факт'!F133+'апрель факт'!F133+'май факт'!F133+'июнь факт'!F133+'июль факт'!F133+'август факт'!F133+'сентябрь факт'!F133</f>
        <v>2213.868</v>
      </c>
      <c r="G133" s="7"/>
      <c r="H133" s="7"/>
      <c r="I133" s="7"/>
      <c r="J133" s="7"/>
      <c r="K133" s="7"/>
      <c r="L133" s="7"/>
    </row>
    <row r="134" spans="1:12" s="21" customFormat="1" ht="19.5" customHeight="1">
      <c r="A134" s="50" t="s">
        <v>80</v>
      </c>
      <c r="B134" s="11">
        <f aca="true" t="shared" si="2" ref="B134:B159">C134+D134+E134+F134</f>
        <v>3117.593</v>
      </c>
      <c r="C134" s="23">
        <f>'январь факт'!C133+'февраль факт'!C134+'март факт'!C134+'апрель факт'!C134+'май факт'!C134+'июнь факт'!C134+'июль факт'!C134+'август факт'!C134+'сентябрь факт'!C134</f>
        <v>3117.593</v>
      </c>
      <c r="D134" s="23">
        <f>'январь факт'!D133+'февраль факт'!D134+'март факт'!D134+'апрель факт'!D134+'май факт'!D134+'июнь факт'!D134+'июль факт'!D134+'август факт'!D134+'сентябрь факт'!D134</f>
        <v>0</v>
      </c>
      <c r="E134" s="23">
        <f>'январь факт'!E133+'февраль факт'!E134+'март факт'!E134+'апрель факт'!E134+'май факт'!E134+'июнь факт'!E134+'июль факт'!E134+'август факт'!E134+'сентябрь факт'!E134</f>
        <v>0</v>
      </c>
      <c r="F134" s="24">
        <f>'январь факт'!F133+'февраль факт'!F134+'март факт'!F134+'апрель факт'!F134+'май факт'!F134+'июнь факт'!F134+'июль факт'!F134+'август факт'!F134+'сентябрь факт'!F134</f>
        <v>0</v>
      </c>
      <c r="G134" s="7"/>
      <c r="H134" s="7"/>
      <c r="I134" s="7"/>
      <c r="J134" s="7"/>
      <c r="K134" s="7"/>
      <c r="L134" s="7"/>
    </row>
    <row r="135" spans="1:12" s="21" customFormat="1" ht="19.5" customHeight="1">
      <c r="A135" s="50" t="s">
        <v>43</v>
      </c>
      <c r="B135" s="119">
        <f t="shared" si="2"/>
        <v>4.657</v>
      </c>
      <c r="C135" s="23">
        <f>'январь факт'!C134+'февраль факт'!C135+'март факт'!C135+'апрель факт'!C135+'май факт'!C135+'июнь факт'!C135+'июль факт'!C135+'август факт'!C135+'сентябрь факт'!C135</f>
        <v>4.657</v>
      </c>
      <c r="D135" s="23">
        <f>'январь факт'!D134+'февраль факт'!D135+'март факт'!D135+'апрель факт'!D135+'май факт'!D135+'июнь факт'!D135+'июль факт'!D135+'август факт'!D135+'сентябрь факт'!D135</f>
        <v>0</v>
      </c>
      <c r="E135" s="23">
        <f>'январь факт'!E134+'февраль факт'!E135+'март факт'!E135+'апрель факт'!E135+'май факт'!E135+'июнь факт'!E135+'июль факт'!E135+'август факт'!E135+'сентябрь факт'!E135</f>
        <v>0</v>
      </c>
      <c r="F135" s="24">
        <f>'январь факт'!F134+'февраль факт'!F135+'март факт'!F135+'апрель факт'!F135+'май факт'!F135+'июнь факт'!F135+'июль факт'!F135+'август факт'!F135+'сентябрь факт'!F135</f>
        <v>0</v>
      </c>
      <c r="G135" s="7"/>
      <c r="H135" s="7"/>
      <c r="I135" s="7"/>
      <c r="J135" s="7"/>
      <c r="K135" s="7"/>
      <c r="L135" s="7"/>
    </row>
    <row r="136" spans="1:12" s="55" customFormat="1" ht="42" customHeight="1">
      <c r="A136" s="39" t="s">
        <v>14</v>
      </c>
      <c r="B136" s="11">
        <f t="shared" si="2"/>
        <v>9919.669999999998</v>
      </c>
      <c r="C136" s="23">
        <f>'январь факт'!C135+'февраль факт'!C136+'март факт'!C136+'апрель факт'!C136+'май факт'!C136+'июнь факт'!C136+'июль факт'!C136+'август факт'!C136+'сентябрь факт'!C136</f>
        <v>0</v>
      </c>
      <c r="D136" s="23">
        <f>'январь факт'!D135+'февраль факт'!D136+'март факт'!D136+'апрель факт'!D136+'май факт'!D136+'июнь факт'!D136+'июль факт'!D136+'август факт'!D136+'сентябрь факт'!D136</f>
        <v>0</v>
      </c>
      <c r="E136" s="23">
        <f>'январь факт'!E135+'февраль факт'!E136+'март факт'!E136+'апрель факт'!E136+'май факт'!E136+'июнь факт'!E136+'июль факт'!E136+'август факт'!E136+'сентябрь факт'!E136</f>
        <v>4567.289999999999</v>
      </c>
      <c r="F136" s="24">
        <f>'январь факт'!F135+'февраль факт'!F136+'март факт'!F136+'апрель факт'!F136+'май факт'!F136+'июнь факт'!F136+'июль факт'!F136+'август факт'!F136+'сентябрь факт'!F136</f>
        <v>5352.379999999999</v>
      </c>
      <c r="G136" s="7"/>
      <c r="H136" s="7"/>
      <c r="I136" s="7"/>
      <c r="J136" s="7"/>
      <c r="K136" s="7"/>
      <c r="L136" s="7"/>
    </row>
    <row r="137" spans="1:12" s="55" customFormat="1" ht="19.5" customHeight="1">
      <c r="A137" s="39" t="s">
        <v>15</v>
      </c>
      <c r="B137" s="11">
        <f t="shared" si="2"/>
        <v>8097.0869999999995</v>
      </c>
      <c r="C137" s="23">
        <f>'январь факт'!C136+'февраль факт'!C137+'март факт'!C137+'апрель факт'!C137+'май факт'!C137+'июнь факт'!C137+'июль факт'!C137+'август факт'!C137+'сентябрь факт'!C137</f>
        <v>0</v>
      </c>
      <c r="D137" s="23">
        <f>'январь факт'!D136+'февраль факт'!D137+'март факт'!D137+'апрель факт'!D137+'май факт'!D137+'июнь факт'!D137+'июль факт'!D137+'август факт'!D137+'сентябрь факт'!D137</f>
        <v>0</v>
      </c>
      <c r="E137" s="23">
        <f>'январь факт'!E136+'февраль факт'!E137+'март факт'!E137+'апрель факт'!E137+'май факт'!E137+'июнь факт'!E137+'июль факт'!E137+'август факт'!E137+'сентябрь факт'!E137</f>
        <v>3546.0229999999997</v>
      </c>
      <c r="F137" s="24">
        <f>'январь факт'!F136+'февраль факт'!F137+'март факт'!F137+'апрель факт'!F137+'май факт'!F137+'июнь факт'!F137+'июль факт'!F137+'август факт'!F137+'сентябрь факт'!F137</f>
        <v>4551.063999999999</v>
      </c>
      <c r="G137" s="7"/>
      <c r="H137" s="7"/>
      <c r="I137" s="7"/>
      <c r="J137" s="7"/>
      <c r="K137" s="7"/>
      <c r="L137" s="7"/>
    </row>
    <row r="138" spans="1:12" s="55" customFormat="1" ht="19.5" customHeight="1">
      <c r="A138" s="39" t="s">
        <v>57</v>
      </c>
      <c r="B138" s="11">
        <f t="shared" si="2"/>
        <v>1722.6779999999999</v>
      </c>
      <c r="C138" s="23">
        <f>'январь факт'!C137+'февраль факт'!C138+'март факт'!C138+'апрель факт'!C138+'май факт'!C138+'июнь факт'!C138+'июль факт'!C138+'август факт'!C138+'сентябрь факт'!C138</f>
        <v>0</v>
      </c>
      <c r="D138" s="23">
        <f>'январь факт'!D137+'февраль факт'!D138+'март факт'!D138+'апрель факт'!D138+'май факт'!D138+'июнь факт'!D138+'июль факт'!D138+'август факт'!D138+'сентябрь факт'!D138</f>
        <v>0</v>
      </c>
      <c r="E138" s="23">
        <f>'январь факт'!E137+'февраль факт'!E138+'март факт'!E138+'апрель факт'!E138+'май факт'!E138+'июнь факт'!E138+'июль факт'!E138+'август факт'!E138+'сентябрь факт'!E138</f>
        <v>921.3619999999999</v>
      </c>
      <c r="F138" s="24">
        <f>'январь факт'!F137+'февраль факт'!F138+'март факт'!F138+'апрель факт'!F138+'май факт'!F138+'июнь факт'!F138+'июль факт'!F138+'август факт'!F138+'сентябрь факт'!F138</f>
        <v>801.316</v>
      </c>
      <c r="G138" s="7"/>
      <c r="H138" s="7"/>
      <c r="I138" s="7"/>
      <c r="J138" s="7"/>
      <c r="K138" s="7"/>
      <c r="L138" s="7"/>
    </row>
    <row r="139" spans="1:12" ht="18.75" customHeight="1">
      <c r="A139" s="39" t="s">
        <v>16</v>
      </c>
      <c r="B139" s="11">
        <f t="shared" si="2"/>
        <v>99.905</v>
      </c>
      <c r="C139" s="23">
        <f>'январь факт'!C138+'февраль факт'!C139+'март факт'!C139+'апрель факт'!C139+'май факт'!C139+'июнь факт'!C139+'июль факт'!C139+'август факт'!C139+'сентябрь факт'!C139</f>
        <v>0</v>
      </c>
      <c r="D139" s="23">
        <f>'январь факт'!D138+'февраль факт'!D139+'март факт'!D139+'апрель факт'!D139+'май факт'!D139+'июнь факт'!D139+'июль факт'!D139+'август факт'!D139+'сентябрь факт'!D139</f>
        <v>0</v>
      </c>
      <c r="E139" s="23">
        <f>'январь факт'!E138+'февраль факт'!E139+'март факт'!E139+'апрель факт'!E139+'май факт'!E139+'июнь факт'!E139+'июль факт'!E139+'август факт'!E139+'сентябрь факт'!E139</f>
        <v>99.905</v>
      </c>
      <c r="F139" s="24">
        <f>'январь факт'!F138+'февраль факт'!F139+'март факт'!F139+'апрель факт'!F139+'май факт'!F139+'июнь факт'!F139+'июль факт'!F139+'август факт'!F139+'сентябрь факт'!F139</f>
        <v>0</v>
      </c>
      <c r="L139" s="8"/>
    </row>
    <row r="140" spans="1:12" s="16" customFormat="1" ht="25.5" customHeight="1">
      <c r="A140" s="118" t="s">
        <v>31</v>
      </c>
      <c r="B140" s="11">
        <f t="shared" si="2"/>
        <v>52284.329</v>
      </c>
      <c r="C140" s="23">
        <f>'январь факт'!C139+'февраль факт'!C140+'март факт'!C140+'апрель факт'!C140+'май факт'!C140+'июнь факт'!C140+'июль факт'!C140+'август факт'!C140+'сентябрь факт'!C140</f>
        <v>0</v>
      </c>
      <c r="D140" s="23">
        <f>'январь факт'!D139+'февраль факт'!D140+'март факт'!D140+'апрель факт'!D140+'май факт'!D140+'июнь факт'!D140+'июль факт'!D140+'август факт'!D140+'сентябрь факт'!D140</f>
        <v>0</v>
      </c>
      <c r="E140" s="23">
        <f>'январь факт'!E139+'февраль факт'!E140+'март факт'!E140+'апрель факт'!E140+'май факт'!E140+'июнь факт'!E140+'июль факт'!E140+'август факт'!E140+'сентябрь факт'!E140</f>
        <v>12006.102000000003</v>
      </c>
      <c r="F140" s="24">
        <f>'январь факт'!F139+'февраль факт'!F140+'март факт'!F140+'апрель факт'!F140+'май факт'!F140+'июнь факт'!F140+'июль факт'!F140+'август факт'!F140+'сентябрь факт'!F140</f>
        <v>40278.227</v>
      </c>
      <c r="G140" s="10"/>
      <c r="H140" s="10"/>
      <c r="I140" s="10"/>
      <c r="J140" s="10"/>
      <c r="K140" s="10"/>
      <c r="L140" s="10"/>
    </row>
    <row r="141" spans="1:12" ht="24.75" customHeight="1">
      <c r="A141" s="39" t="s">
        <v>17</v>
      </c>
      <c r="B141" s="11">
        <f t="shared" si="2"/>
        <v>23427.435</v>
      </c>
      <c r="C141" s="23">
        <f>'январь факт'!C140+'февраль факт'!C141+'март факт'!C141+'апрель факт'!C141+'май факт'!C141+'июнь факт'!C141+'июль факт'!C141+'август факт'!C141+'сентябрь факт'!C141</f>
        <v>0</v>
      </c>
      <c r="D141" s="23">
        <f>'январь факт'!D140+'февраль факт'!D141+'март факт'!D141+'апрель факт'!D141+'май факт'!D141+'июнь факт'!D141+'июль факт'!D141+'август факт'!D141+'сентябрь факт'!D141</f>
        <v>0</v>
      </c>
      <c r="E141" s="23">
        <f>'январь факт'!E140+'февраль факт'!E141+'март факт'!E141+'апрель факт'!E141+'май факт'!E141+'июнь факт'!E141+'июль факт'!E141+'август факт'!E141+'сентябрь факт'!E141</f>
        <v>11611.994</v>
      </c>
      <c r="F141" s="24">
        <f>'январь факт'!F140+'февраль факт'!F141+'март факт'!F141+'апрель факт'!F141+'май факт'!F141+'июнь факт'!F141+'июль факт'!F141+'август факт'!F141+'сентябрь факт'!F141</f>
        <v>11815.441</v>
      </c>
      <c r="L141" s="8"/>
    </row>
    <row r="142" spans="1:12" s="31" customFormat="1" ht="24.75" customHeight="1">
      <c r="A142" s="39" t="s">
        <v>14</v>
      </c>
      <c r="B142" s="11">
        <f t="shared" si="2"/>
        <v>28856.893999999997</v>
      </c>
      <c r="C142" s="23">
        <f>'январь факт'!C141+'февраль факт'!C142+'март факт'!C142+'апрель факт'!C142+'май факт'!C142+'июнь факт'!C142+'июль факт'!C142+'август факт'!C142+'сентябрь факт'!C142</f>
        <v>0</v>
      </c>
      <c r="D142" s="23">
        <f>'январь факт'!D141+'февраль факт'!D142+'март факт'!D142+'апрель факт'!D142+'май факт'!D142+'июнь факт'!D142+'июль факт'!D142+'август факт'!D142+'сентябрь факт'!D142</f>
        <v>0</v>
      </c>
      <c r="E142" s="23">
        <f>'январь факт'!E141+'февраль факт'!E142+'март факт'!E142+'апрель факт'!E142+'май факт'!E142+'июнь факт'!E142+'июль факт'!E142+'август факт'!E142+'сентябрь факт'!E142</f>
        <v>394.108</v>
      </c>
      <c r="F142" s="24">
        <f>'январь факт'!F141+'февраль факт'!F142+'март факт'!F142+'апрель факт'!F142+'май факт'!F142+'июнь факт'!F142+'июль факт'!F142+'август факт'!F142+'сентябрь факт'!F142</f>
        <v>28462.785999999996</v>
      </c>
      <c r="G142" s="36"/>
      <c r="H142" s="36"/>
      <c r="I142" s="36"/>
      <c r="J142" s="36"/>
      <c r="K142" s="36"/>
      <c r="L142" s="36"/>
    </row>
    <row r="143" spans="1:12" s="22" customFormat="1" ht="24.75" customHeight="1">
      <c r="A143" s="39" t="s">
        <v>15</v>
      </c>
      <c r="B143" s="11">
        <f t="shared" si="2"/>
        <v>2871.103</v>
      </c>
      <c r="C143" s="23">
        <f>'январь факт'!C142+'февраль факт'!C143+'март факт'!C143+'апрель факт'!C143+'май факт'!C143+'июнь факт'!C143+'июль факт'!C143+'август факт'!C143+'сентябрь факт'!C143</f>
        <v>0</v>
      </c>
      <c r="D143" s="23">
        <f>'январь факт'!D142+'февраль факт'!D143+'март факт'!D143+'апрель факт'!D143+'май факт'!D143+'июнь факт'!D143+'июль факт'!D143+'август факт'!D143+'сентябрь факт'!D143</f>
        <v>0</v>
      </c>
      <c r="E143" s="23">
        <f>'январь факт'!E142+'февраль факт'!E143+'март факт'!E143+'апрель факт'!E143+'май факт'!E143+'июнь факт'!E143+'июль факт'!E143+'август факт'!E143+'сентябрь факт'!E143</f>
        <v>149.17299999999997</v>
      </c>
      <c r="F143" s="24">
        <f>'январь факт'!F142+'февраль факт'!F143+'март факт'!F143+'апрель факт'!F143+'май факт'!F143+'июнь факт'!F143+'июль факт'!F143+'август факт'!F143+'сентябрь факт'!F143</f>
        <v>2721.9300000000003</v>
      </c>
      <c r="G143" s="37"/>
      <c r="H143" s="37"/>
      <c r="I143" s="37"/>
      <c r="J143" s="37"/>
      <c r="K143" s="37"/>
      <c r="L143" s="37"/>
    </row>
    <row r="144" spans="1:6" s="3" customFormat="1" ht="24.75" customHeight="1" thickBot="1">
      <c r="A144" s="38" t="s">
        <v>16</v>
      </c>
      <c r="B144" s="28">
        <f t="shared" si="2"/>
        <v>25985.791</v>
      </c>
      <c r="C144" s="176">
        <f>'январь факт'!C143+'февраль факт'!C144+'март факт'!C144+'апрель факт'!C144+'май факт'!C144+'июнь факт'!C144+'июль факт'!C144+'август факт'!C144+'сентябрь факт'!C144</f>
        <v>0</v>
      </c>
      <c r="D144" s="176">
        <f>'январь факт'!D143+'февраль факт'!D144+'март факт'!D144+'апрель факт'!D144+'май факт'!D144+'июнь факт'!D144+'июль факт'!D144+'август факт'!D144+'сентябрь факт'!D144</f>
        <v>0</v>
      </c>
      <c r="E144" s="176">
        <f>'январь факт'!E143+'февраль факт'!E144+'март факт'!E144+'апрель факт'!E144+'май факт'!E144+'июнь факт'!E144+'июль факт'!E144+'август факт'!E144+'сентябрь факт'!E144</f>
        <v>244.935</v>
      </c>
      <c r="F144" s="177">
        <f>'январь факт'!F143+'февраль факт'!F144+'март факт'!F144+'апрель факт'!F144+'май факт'!F144+'июнь факт'!F144+'июль факт'!F144+'август факт'!F144+'сентябрь факт'!F144</f>
        <v>25740.856</v>
      </c>
    </row>
    <row r="145" spans="1:12" s="80" customFormat="1" ht="33" customHeight="1" thickBot="1">
      <c r="A145" s="132" t="s">
        <v>17</v>
      </c>
      <c r="B145" s="161">
        <f t="shared" si="2"/>
        <v>721465.727</v>
      </c>
      <c r="C145" s="162">
        <f>C146+C147+C151</f>
        <v>349810.985</v>
      </c>
      <c r="D145" s="162">
        <f>D146+D147+D151</f>
        <v>14808.04</v>
      </c>
      <c r="E145" s="162">
        <f>E146+E147+E151</f>
        <v>239585.22200000004</v>
      </c>
      <c r="F145" s="163">
        <f>F146+F147+F151</f>
        <v>117261.48000000003</v>
      </c>
      <c r="G145" s="37"/>
      <c r="H145" s="37"/>
      <c r="I145" s="37"/>
      <c r="J145" s="37"/>
      <c r="K145" s="37"/>
      <c r="L145" s="37"/>
    </row>
    <row r="146" spans="1:12" s="81" customFormat="1" ht="24.75" customHeight="1">
      <c r="A146" s="52" t="s">
        <v>59</v>
      </c>
      <c r="B146" s="68">
        <f t="shared" si="2"/>
        <v>552679.497</v>
      </c>
      <c r="C146" s="172">
        <f>C10+C24+C29+C34+C39+C47+C52+C57+C62+C67+C78+C85+C92+C97+C102+C107+C112+C117+C122+C127+C133+C141</f>
        <v>216653.337</v>
      </c>
      <c r="D146" s="172">
        <f>D10+D24+D29+D34+D39+D47+D52+D57+D62+D67+D78+D85+D92+D97+D102+D107+D112+D117+D122+D127+D133+D141</f>
        <v>10167.916000000001</v>
      </c>
      <c r="E146" s="172">
        <f>E10+E24+E29+E34+E39+E47+E52+E57+E62+E67+E78+E85+E92+E97+E102+E107+E112+E117+E122+E127+E133+E141</f>
        <v>209249.64900000003</v>
      </c>
      <c r="F146" s="173">
        <f>F10+F24+F29+F34+F39+F47+F52+F57+F62+F67+F78+F85+F92+F97+F102+F107+F112+F117+F122+F127+F133+F141</f>
        <v>116608.59500000003</v>
      </c>
      <c r="G146" s="3"/>
      <c r="H146" s="3"/>
      <c r="I146" s="3"/>
      <c r="J146" s="3"/>
      <c r="K146" s="3"/>
      <c r="L146" s="3"/>
    </row>
    <row r="147" spans="1:12" s="22" customFormat="1" ht="24.75" customHeight="1">
      <c r="A147" s="52" t="s">
        <v>61</v>
      </c>
      <c r="B147" s="9">
        <f t="shared" si="2"/>
        <v>156886.157</v>
      </c>
      <c r="C147" s="23">
        <f>C11+C40+C68+C86+C79+C134</f>
        <v>121257.575</v>
      </c>
      <c r="D147" s="23">
        <f aca="true" t="shared" si="3" ref="D147:F148">D11+D40+D68+D86+D79+D134</f>
        <v>4640.124</v>
      </c>
      <c r="E147" s="23">
        <f t="shared" si="3"/>
        <v>30335.573000000004</v>
      </c>
      <c r="F147" s="24">
        <f t="shared" si="3"/>
        <v>652.885</v>
      </c>
      <c r="G147" s="37"/>
      <c r="H147" s="37"/>
      <c r="I147" s="37"/>
      <c r="J147" s="37"/>
      <c r="K147" s="37"/>
      <c r="L147" s="37"/>
    </row>
    <row r="148" spans="1:12" ht="24.75" customHeight="1">
      <c r="A148" s="52" t="s">
        <v>60</v>
      </c>
      <c r="B148" s="9">
        <f t="shared" si="2"/>
        <v>229.14599999999996</v>
      </c>
      <c r="C148" s="23">
        <f>C12+C41+C69+C87+C80+C135</f>
        <v>162.99099999999999</v>
      </c>
      <c r="D148" s="23">
        <f t="shared" si="3"/>
        <v>12.746999999999998</v>
      </c>
      <c r="E148" s="23">
        <f t="shared" si="3"/>
        <v>52.37499999999999</v>
      </c>
      <c r="F148" s="24">
        <f t="shared" si="3"/>
        <v>1.033</v>
      </c>
      <c r="L148" s="8"/>
    </row>
    <row r="149" spans="1:12" ht="24.75" customHeight="1">
      <c r="A149" s="39" t="s">
        <v>70</v>
      </c>
      <c r="B149" s="9">
        <f t="shared" si="2"/>
        <v>25120.891</v>
      </c>
      <c r="C149" s="23">
        <f>C17</f>
        <v>25120.891</v>
      </c>
      <c r="D149" s="23">
        <f>D17</f>
        <v>0</v>
      </c>
      <c r="E149" s="23">
        <f>E17</f>
        <v>0</v>
      </c>
      <c r="F149" s="24">
        <f>F17</f>
        <v>0</v>
      </c>
      <c r="L149" s="8"/>
    </row>
    <row r="150" spans="1:15" ht="24.75" customHeight="1">
      <c r="A150" s="52" t="s">
        <v>71</v>
      </c>
      <c r="B150" s="9">
        <f t="shared" si="2"/>
        <v>93.529</v>
      </c>
      <c r="C150" s="23">
        <f>C19</f>
        <v>93.529</v>
      </c>
      <c r="D150" s="23">
        <f>D19</f>
        <v>0</v>
      </c>
      <c r="E150" s="23">
        <f>E19</f>
        <v>0</v>
      </c>
      <c r="F150" s="24">
        <f>F19</f>
        <v>0</v>
      </c>
      <c r="L150" s="8"/>
      <c r="M150" s="8"/>
      <c r="N150" s="8"/>
      <c r="O150" s="8"/>
    </row>
    <row r="151" spans="1:15" ht="24.75" customHeight="1">
      <c r="A151" s="136" t="s">
        <v>39</v>
      </c>
      <c r="B151" s="9">
        <f t="shared" si="2"/>
        <v>11900.073</v>
      </c>
      <c r="C151" s="23">
        <f>C8</f>
        <v>11900.073</v>
      </c>
      <c r="D151" s="23"/>
      <c r="E151" s="23"/>
      <c r="F151" s="24"/>
      <c r="L151" s="8"/>
      <c r="M151" s="8"/>
      <c r="N151" s="8"/>
      <c r="O151" s="8"/>
    </row>
    <row r="152" spans="1:15" ht="24.75" customHeight="1" thickBot="1">
      <c r="A152" s="136" t="s">
        <v>40</v>
      </c>
      <c r="B152" s="49">
        <f t="shared" si="2"/>
        <v>28.531999999999996</v>
      </c>
      <c r="C152" s="176">
        <f>C9</f>
        <v>28.531999999999996</v>
      </c>
      <c r="D152" s="176"/>
      <c r="E152" s="176"/>
      <c r="F152" s="177"/>
      <c r="L152" s="8"/>
      <c r="M152" s="8"/>
      <c r="N152" s="8"/>
      <c r="O152" s="8"/>
    </row>
    <row r="153" spans="1:15" ht="24.75" customHeight="1" thickBot="1">
      <c r="A153" s="139" t="s">
        <v>18</v>
      </c>
      <c r="B153" s="140">
        <f t="shared" si="2"/>
        <v>244018.208</v>
      </c>
      <c r="C153" s="178">
        <f>C154+C155+C156</f>
        <v>1242.546</v>
      </c>
      <c r="D153" s="178">
        <f>D154+D155+D156</f>
        <v>13.48</v>
      </c>
      <c r="E153" s="178">
        <f>E154+E155+E156</f>
        <v>18473.601000000002</v>
      </c>
      <c r="F153" s="179">
        <f>F154+F155+F156</f>
        <v>224288.581</v>
      </c>
      <c r="L153" s="8"/>
      <c r="M153" s="8"/>
      <c r="N153" s="8"/>
      <c r="O153" s="8"/>
    </row>
    <row r="154" spans="1:15" ht="27.75" customHeight="1">
      <c r="A154" s="143" t="s">
        <v>15</v>
      </c>
      <c r="B154" s="144">
        <f t="shared" si="2"/>
        <v>95527.64100000002</v>
      </c>
      <c r="C154" s="180">
        <f>C14+C26+C31+C36+C43+C49+C54+C59+C64+C75+C82+C89+C94+C99+C104+C109+C114+C119+C124+C129+C137+C143</f>
        <v>175.863</v>
      </c>
      <c r="D154" s="180">
        <f>D14+D26+D31+D36+D43+D49+D54+D59+D64+D75+D82+D89+D94+D99+D104+D109+D114+D119+D124+D129+D137+D143</f>
        <v>0</v>
      </c>
      <c r="E154" s="180">
        <f>E14+E26+E31+E36+E43+E49+E54+E59+E64+E75+E82+E89+E94+E99+E104+E109+E114+E119+E124+E129+E137+E143</f>
        <v>9164.5</v>
      </c>
      <c r="F154" s="181">
        <f>F14+F26+F31+F36+F43+F49+F54+F59+F64+F75+F82+F89+F94+F99+F104+F109+F114+F119+F124+F129+F137+F143</f>
        <v>86187.27800000002</v>
      </c>
      <c r="L154" s="8"/>
      <c r="M154" s="8"/>
      <c r="N154" s="8"/>
      <c r="O154" s="8"/>
    </row>
    <row r="155" spans="1:15" ht="27.75" customHeight="1">
      <c r="A155" s="47" t="s">
        <v>57</v>
      </c>
      <c r="B155" s="9">
        <f t="shared" si="2"/>
        <v>3114.572</v>
      </c>
      <c r="C155" s="23">
        <f>C15+C44+C130+C138</f>
        <v>0</v>
      </c>
      <c r="D155" s="23">
        <f>D15+D44+D130+D138</f>
        <v>0</v>
      </c>
      <c r="E155" s="23">
        <f>E15+E44+E130+E138</f>
        <v>1001.8419999999999</v>
      </c>
      <c r="F155" s="24">
        <f>F15+F44+F130+F138</f>
        <v>2112.73</v>
      </c>
      <c r="L155" s="8"/>
      <c r="M155" s="8"/>
      <c r="N155" s="8"/>
      <c r="O155" s="8"/>
    </row>
    <row r="156" spans="1:15" ht="19.5" thickBot="1">
      <c r="A156" s="132" t="s">
        <v>16</v>
      </c>
      <c r="B156" s="49">
        <f t="shared" si="2"/>
        <v>145375.995</v>
      </c>
      <c r="C156" s="176">
        <f>C16+C27+C32+C37++C45+C50+C55+C60+C65+C76+C83+C90+C95+C100+C105+C110+C115+C120+C125+C131+C139+C144</f>
        <v>1066.683</v>
      </c>
      <c r="D156" s="176">
        <f>D16+D27+D32+D37++D45+D50+D55+D60+D65+D76+D83+D90+D95+D100+D105+D110+D115+D120+D125+D131+D139+D144</f>
        <v>13.48</v>
      </c>
      <c r="E156" s="176">
        <f>E16+E27+E32+E37++E45+E50+E55+E60+E65+E76+E83+E90+E95+E100+E105+E110+E115+E120+E125+E131+E139+E144</f>
        <v>8307.259</v>
      </c>
      <c r="F156" s="177">
        <f>F16+F27+F32+F37++F45+F50+F55+F60+F65+F76+F83+F90+F95+F100+F105+F110+F115+F120+F125+F131+F139+F144</f>
        <v>135988.573</v>
      </c>
      <c r="L156" s="8"/>
      <c r="M156" s="8"/>
      <c r="N156" s="8"/>
      <c r="O156" s="8"/>
    </row>
    <row r="157" spans="1:12" ht="19.5" thickBot="1">
      <c r="A157" s="145" t="s">
        <v>46</v>
      </c>
      <c r="B157" s="85">
        <f t="shared" si="2"/>
        <v>334.098</v>
      </c>
      <c r="C157" s="182">
        <f>C158+C159</f>
        <v>267.943</v>
      </c>
      <c r="D157" s="182">
        <f>D158+D159</f>
        <v>12.746999999999998</v>
      </c>
      <c r="E157" s="182">
        <f>E158+E159</f>
        <v>52.37499999999999</v>
      </c>
      <c r="F157" s="183">
        <f>F158+F159</f>
        <v>1.033</v>
      </c>
      <c r="L157" s="8"/>
    </row>
    <row r="158" spans="1:12" ht="18.75">
      <c r="A158" s="148" t="s">
        <v>47</v>
      </c>
      <c r="B158" s="68">
        <f t="shared" si="2"/>
        <v>305.566</v>
      </c>
      <c r="C158" s="172">
        <f>C12+C19+C41+C69+C87</f>
        <v>239.41099999999997</v>
      </c>
      <c r="D158" s="172">
        <f>D12+D41+D69+D87</f>
        <v>12.746999999999998</v>
      </c>
      <c r="E158" s="172">
        <f>E12+E41+E69+E87</f>
        <v>52.37499999999999</v>
      </c>
      <c r="F158" s="173">
        <f>F12+F41+F69+F87</f>
        <v>1.033</v>
      </c>
      <c r="L158" s="8"/>
    </row>
    <row r="159" spans="1:12" ht="19.5" thickBot="1">
      <c r="A159" s="48" t="s">
        <v>55</v>
      </c>
      <c r="B159" s="49">
        <f t="shared" si="2"/>
        <v>28.531999999999996</v>
      </c>
      <c r="C159" s="176">
        <f>C9</f>
        <v>28.531999999999996</v>
      </c>
      <c r="D159" s="176">
        <f>D9</f>
        <v>0</v>
      </c>
      <c r="E159" s="176">
        <f>E9</f>
        <v>0</v>
      </c>
      <c r="F159" s="177">
        <f>F9</f>
        <v>0</v>
      </c>
      <c r="L159" s="8"/>
    </row>
    <row r="160" spans="1:12" ht="18.75" thickBot="1">
      <c r="A160" s="193"/>
      <c r="B160" s="149"/>
      <c r="C160" s="149"/>
      <c r="D160" s="149"/>
      <c r="E160" s="149"/>
      <c r="F160" s="149"/>
      <c r="L160" s="8"/>
    </row>
    <row r="161" spans="1:12" ht="24" thickBot="1">
      <c r="A161" s="84" t="s">
        <v>62</v>
      </c>
      <c r="B161" s="85">
        <f>C161+D161+E161+F161</f>
        <v>990604.8260000001</v>
      </c>
      <c r="C161" s="86">
        <f>C6+C17+C23+C28+C33+C38+C46+C51+C56+C61+C66+C77+C84+C91+C96+C101+C106+C111+C116+C121+C126+C132+C140</f>
        <v>376174.42199999996</v>
      </c>
      <c r="D161" s="86">
        <f>D6+D17+D23+D28+D33+D38+D46+D51+D56+D61+D66+D77+D84+D91+D96+D101+D106+D111+D116+D121+D126+D132+D140</f>
        <v>14821.52</v>
      </c>
      <c r="E161" s="86">
        <f>E6+E17+E23+E28+E33+E38+E46+E51+E56+E61+E66+E77+E84+E91+E96+E101+E106+E111+E116+E121+E126+E132+E140</f>
        <v>258058.82300000003</v>
      </c>
      <c r="F161" s="86">
        <f>F6+F17+F23+F28+F33+F38+F46+F51+F56+F61+F66+F77+F84+F91+F96+F101+F106+F111+F116+F121+F126+F132+F140</f>
        <v>341550.0610000001</v>
      </c>
      <c r="L161" s="8"/>
    </row>
    <row r="162" ht="12.75">
      <c r="L162" s="8"/>
    </row>
    <row r="163" spans="2:12" ht="20.25">
      <c r="B163" s="195"/>
      <c r="L163" s="8"/>
    </row>
    <row r="164" spans="2:12" ht="20.25">
      <c r="B164" s="195"/>
      <c r="L164" s="8"/>
    </row>
    <row r="165" spans="2:12" ht="20.25">
      <c r="B165" s="195"/>
      <c r="L165" s="8"/>
    </row>
    <row r="166" ht="12.75">
      <c r="L166" s="8"/>
    </row>
  </sheetData>
  <sheetProtection/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1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161"/>
  <sheetViews>
    <sheetView zoomScale="60" zoomScaleNormal="6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2" sqref="H22"/>
    </sheetView>
  </sheetViews>
  <sheetFormatPr defaultColWidth="9.00390625" defaultRowHeight="12.75"/>
  <cols>
    <col min="1" max="1" width="63.75390625" style="8" customWidth="1"/>
    <col min="2" max="6" width="25.25390625" style="8" customWidth="1"/>
    <col min="7" max="7" width="19.125" style="8" customWidth="1"/>
  </cols>
  <sheetData>
    <row r="1" spans="1:7" s="34" customFormat="1" ht="61.5" customHeight="1">
      <c r="A1" s="202" t="s">
        <v>82</v>
      </c>
      <c r="B1" s="202"/>
      <c r="C1" s="202"/>
      <c r="D1" s="202"/>
      <c r="E1" s="202"/>
      <c r="F1" s="202"/>
      <c r="G1" s="107"/>
    </row>
    <row r="2" spans="1:7" s="1" customFormat="1" ht="36.75" customHeight="1">
      <c r="A2" s="203" t="s">
        <v>101</v>
      </c>
      <c r="B2" s="203"/>
      <c r="C2" s="203"/>
      <c r="D2" s="204"/>
      <c r="E2" s="204"/>
      <c r="F2" s="204"/>
      <c r="G2" s="108"/>
    </row>
    <row r="3" spans="2:6" ht="18">
      <c r="B3" s="30"/>
      <c r="C3" s="30"/>
      <c r="D3" s="30"/>
      <c r="E3" s="30"/>
      <c r="F3" s="30"/>
    </row>
    <row r="4" spans="2:6" ht="18.75" thickBot="1">
      <c r="B4" s="30"/>
      <c r="C4" s="30"/>
      <c r="D4" s="30"/>
      <c r="E4" s="30"/>
      <c r="F4" s="30"/>
    </row>
    <row r="5" spans="1:7" s="4" customFormat="1" ht="29.25" customHeight="1" thickBot="1">
      <c r="A5" s="109" t="s">
        <v>9</v>
      </c>
      <c r="B5" s="110"/>
      <c r="C5" s="111" t="s">
        <v>0</v>
      </c>
      <c r="D5" s="111" t="s">
        <v>1</v>
      </c>
      <c r="E5" s="111" t="s">
        <v>2</v>
      </c>
      <c r="F5" s="112" t="s">
        <v>3</v>
      </c>
      <c r="G5" s="5"/>
    </row>
    <row r="6" spans="1:7" s="6" customFormat="1" ht="42.75" customHeight="1" thickBot="1">
      <c r="A6" s="67" t="s">
        <v>37</v>
      </c>
      <c r="B6" s="68">
        <f aca="true" t="shared" si="0" ref="B6:B75">C6+D6+E6+F6</f>
        <v>77899.17</v>
      </c>
      <c r="C6" s="172">
        <f>C8+C10+C11+C13</f>
        <v>29255.081000000002</v>
      </c>
      <c r="D6" s="172">
        <f>D8+D10+D11+D13</f>
        <v>1214.949</v>
      </c>
      <c r="E6" s="172">
        <f>E8+E10+E11+E13</f>
        <v>21827.093999999997</v>
      </c>
      <c r="F6" s="173">
        <f>F8+F10+F11+F13</f>
        <v>25602.046000000002</v>
      </c>
      <c r="G6" s="7"/>
    </row>
    <row r="7" spans="1:7" s="6" customFormat="1" ht="40.5" customHeight="1">
      <c r="A7" s="67" t="s">
        <v>44</v>
      </c>
      <c r="B7" s="56">
        <f t="shared" si="0"/>
        <v>0</v>
      </c>
      <c r="C7" s="180">
        <f>C9+C12</f>
        <v>0</v>
      </c>
      <c r="D7" s="180">
        <f>D9+D12</f>
        <v>0</v>
      </c>
      <c r="E7" s="180">
        <f>E9+E12</f>
        <v>0</v>
      </c>
      <c r="F7" s="181">
        <f>F9+F12</f>
        <v>0</v>
      </c>
      <c r="G7" s="7"/>
    </row>
    <row r="8" spans="1:7" s="6" customFormat="1" ht="24.75" customHeight="1">
      <c r="A8" s="113" t="s">
        <v>39</v>
      </c>
      <c r="B8" s="164">
        <f t="shared" si="0"/>
        <v>0</v>
      </c>
      <c r="C8" s="180"/>
      <c r="D8" s="180"/>
      <c r="E8" s="180"/>
      <c r="F8" s="181"/>
      <c r="G8" s="7"/>
    </row>
    <row r="9" spans="1:7" s="6" customFormat="1" ht="24.75" customHeight="1">
      <c r="A9" s="113" t="s">
        <v>40</v>
      </c>
      <c r="B9" s="164">
        <f t="shared" si="0"/>
        <v>0</v>
      </c>
      <c r="C9" s="180"/>
      <c r="D9" s="180"/>
      <c r="E9" s="180"/>
      <c r="F9" s="181"/>
      <c r="G9" s="7"/>
    </row>
    <row r="10" spans="1:6" s="7" customFormat="1" ht="39.75" customHeight="1">
      <c r="A10" s="50" t="s">
        <v>41</v>
      </c>
      <c r="B10" s="11">
        <f t="shared" si="0"/>
        <v>60585.448000000004</v>
      </c>
      <c r="C10" s="11">
        <v>29201.668</v>
      </c>
      <c r="D10" s="11">
        <v>1213.419</v>
      </c>
      <c r="E10" s="11">
        <v>20864.279</v>
      </c>
      <c r="F10" s="12">
        <v>9306.082</v>
      </c>
    </row>
    <row r="11" spans="1:7" s="51" customFormat="1" ht="33.75" customHeight="1">
      <c r="A11" s="50" t="s">
        <v>42</v>
      </c>
      <c r="B11" s="116">
        <f t="shared" si="0"/>
        <v>0</v>
      </c>
      <c r="C11" s="115"/>
      <c r="D11" s="116"/>
      <c r="E11" s="116"/>
      <c r="F11" s="117"/>
      <c r="G11" s="45"/>
    </row>
    <row r="12" spans="1:7" s="51" customFormat="1" ht="33.75" customHeight="1">
      <c r="A12" s="50" t="s">
        <v>43</v>
      </c>
      <c r="B12" s="116">
        <f t="shared" si="0"/>
        <v>0</v>
      </c>
      <c r="C12" s="115"/>
      <c r="D12" s="116"/>
      <c r="E12" s="116"/>
      <c r="F12" s="117"/>
      <c r="G12" s="45"/>
    </row>
    <row r="13" spans="1:7" s="20" customFormat="1" ht="20.25" customHeight="1">
      <c r="A13" s="39" t="s">
        <v>14</v>
      </c>
      <c r="B13" s="11">
        <f t="shared" si="0"/>
        <v>17313.722</v>
      </c>
      <c r="C13" s="11">
        <f>C14+C15+C16</f>
        <v>53.413000000000004</v>
      </c>
      <c r="D13" s="11">
        <f>D14+D15+D16</f>
        <v>1.53</v>
      </c>
      <c r="E13" s="11">
        <f>E14+E15+E16</f>
        <v>962.815</v>
      </c>
      <c r="F13" s="12">
        <f>F14+F15+F16</f>
        <v>16295.964</v>
      </c>
      <c r="G13" s="7"/>
    </row>
    <row r="14" spans="1:6" s="7" customFormat="1" ht="21.75" customHeight="1">
      <c r="A14" s="39" t="s">
        <v>15</v>
      </c>
      <c r="B14" s="11">
        <f t="shared" si="0"/>
        <v>5063.197</v>
      </c>
      <c r="C14" s="14">
        <v>19.518</v>
      </c>
      <c r="D14" s="14">
        <v>0</v>
      </c>
      <c r="E14" s="14">
        <v>247.648</v>
      </c>
      <c r="F14" s="15">
        <v>4796.031</v>
      </c>
    </row>
    <row r="15" spans="1:6" s="7" customFormat="1" ht="24.75" customHeight="1">
      <c r="A15" s="47" t="s">
        <v>57</v>
      </c>
      <c r="B15" s="11">
        <f t="shared" si="0"/>
        <v>0</v>
      </c>
      <c r="C15" s="14">
        <v>0</v>
      </c>
      <c r="D15" s="14">
        <v>0</v>
      </c>
      <c r="E15" s="14">
        <v>0</v>
      </c>
      <c r="F15" s="15">
        <v>0</v>
      </c>
    </row>
    <row r="16" spans="1:7" s="2" customFormat="1" ht="23.25" customHeight="1">
      <c r="A16" s="39" t="s">
        <v>16</v>
      </c>
      <c r="B16" s="11">
        <f t="shared" si="0"/>
        <v>12250.525000000001</v>
      </c>
      <c r="C16" s="14">
        <v>33.895</v>
      </c>
      <c r="D16" s="14">
        <v>1.53</v>
      </c>
      <c r="E16" s="14">
        <v>715.167</v>
      </c>
      <c r="F16" s="15">
        <v>11499.933</v>
      </c>
      <c r="G16" s="7"/>
    </row>
    <row r="17" spans="1:7" s="77" customFormat="1" ht="68.25" customHeight="1">
      <c r="A17" s="118" t="s">
        <v>66</v>
      </c>
      <c r="B17" s="11">
        <f t="shared" si="0"/>
        <v>2391.06</v>
      </c>
      <c r="C17" s="23">
        <f>C18+C20</f>
        <v>2391.06</v>
      </c>
      <c r="D17" s="23">
        <f>D18+D20</f>
        <v>0</v>
      </c>
      <c r="E17" s="23">
        <f>E18+E20</f>
        <v>0</v>
      </c>
      <c r="F17" s="24">
        <f>F18+F20</f>
        <v>0</v>
      </c>
      <c r="G17" s="7"/>
    </row>
    <row r="18" spans="1:7" s="2" customFormat="1" ht="24.75" customHeight="1">
      <c r="A18" s="39" t="s">
        <v>17</v>
      </c>
      <c r="B18" s="78">
        <f t="shared" si="0"/>
        <v>2391.06</v>
      </c>
      <c r="C18" s="79">
        <v>2391.06</v>
      </c>
      <c r="D18" s="59"/>
      <c r="E18" s="59"/>
      <c r="F18" s="74"/>
      <c r="G18" s="7"/>
    </row>
    <row r="19" spans="1:7" s="51" customFormat="1" ht="26.25" customHeight="1">
      <c r="A19" s="50" t="s">
        <v>67</v>
      </c>
      <c r="B19" s="119">
        <f t="shared" si="0"/>
        <v>10.827</v>
      </c>
      <c r="C19" s="79">
        <v>10.827</v>
      </c>
      <c r="D19" s="120"/>
      <c r="E19" s="120"/>
      <c r="F19" s="121"/>
      <c r="G19" s="45"/>
    </row>
    <row r="20" spans="1:7" s="2" customFormat="1" ht="24.75" customHeight="1">
      <c r="A20" s="39" t="s">
        <v>14</v>
      </c>
      <c r="B20" s="11">
        <f t="shared" si="0"/>
        <v>0</v>
      </c>
      <c r="C20" s="23">
        <f>C21+C22</f>
        <v>0</v>
      </c>
      <c r="D20" s="23">
        <f>D21+D22</f>
        <v>0</v>
      </c>
      <c r="E20" s="23">
        <f>E21+E22</f>
        <v>0</v>
      </c>
      <c r="F20" s="24">
        <f>F21+F22</f>
        <v>0</v>
      </c>
      <c r="G20" s="7"/>
    </row>
    <row r="21" spans="1:7" s="2" customFormat="1" ht="24.75" customHeight="1">
      <c r="A21" s="39" t="s">
        <v>15</v>
      </c>
      <c r="B21" s="11">
        <f t="shared" si="0"/>
        <v>0</v>
      </c>
      <c r="C21" s="59"/>
      <c r="D21" s="59"/>
      <c r="E21" s="59"/>
      <c r="F21" s="74"/>
      <c r="G21" s="7"/>
    </row>
    <row r="22" spans="1:7" s="2" customFormat="1" ht="24.75" customHeight="1">
      <c r="A22" s="39" t="s">
        <v>16</v>
      </c>
      <c r="B22" s="54">
        <f t="shared" si="0"/>
        <v>0</v>
      </c>
      <c r="C22" s="59"/>
      <c r="D22" s="59"/>
      <c r="E22" s="59"/>
      <c r="F22" s="74"/>
      <c r="G22" s="7"/>
    </row>
    <row r="23" spans="1:6" s="7" customFormat="1" ht="21.75" customHeight="1">
      <c r="A23" s="118" t="s">
        <v>36</v>
      </c>
      <c r="B23" s="11">
        <f t="shared" si="0"/>
        <v>6287.446</v>
      </c>
      <c r="C23" s="23">
        <f>C24+C25</f>
        <v>911.24</v>
      </c>
      <c r="D23" s="23"/>
      <c r="E23" s="23">
        <f>E24+E25</f>
        <v>2329.738</v>
      </c>
      <c r="F23" s="24">
        <f>F24+F25</f>
        <v>3046.468</v>
      </c>
    </row>
    <row r="24" spans="1:7" s="20" customFormat="1" ht="19.5" customHeight="1">
      <c r="A24" s="39" t="s">
        <v>17</v>
      </c>
      <c r="B24" s="11">
        <f t="shared" si="0"/>
        <v>3958.282</v>
      </c>
      <c r="C24" s="11">
        <v>802.625</v>
      </c>
      <c r="D24" s="11">
        <v>0</v>
      </c>
      <c r="E24" s="11">
        <v>1991.733</v>
      </c>
      <c r="F24" s="12">
        <v>1163.924</v>
      </c>
      <c r="G24" s="7"/>
    </row>
    <row r="25" spans="1:6" s="7" customFormat="1" ht="17.25" customHeight="1">
      <c r="A25" s="39" t="s">
        <v>14</v>
      </c>
      <c r="B25" s="11">
        <f t="shared" si="0"/>
        <v>2329.1639999999998</v>
      </c>
      <c r="C25" s="23">
        <f>C26+C27</f>
        <v>108.615</v>
      </c>
      <c r="D25" s="23">
        <f>D26+D27</f>
        <v>0</v>
      </c>
      <c r="E25" s="23">
        <f>E26+E27</f>
        <v>338.005</v>
      </c>
      <c r="F25" s="24">
        <f>F26+F27</f>
        <v>1882.5439999999999</v>
      </c>
    </row>
    <row r="26" spans="1:6" s="7" customFormat="1" ht="23.25" customHeight="1">
      <c r="A26" s="39" t="s">
        <v>15</v>
      </c>
      <c r="B26" s="11">
        <f t="shared" si="0"/>
        <v>1370.337</v>
      </c>
      <c r="C26" s="14"/>
      <c r="D26" s="14"/>
      <c r="E26" s="14">
        <v>95.785</v>
      </c>
      <c r="F26" s="15">
        <v>1274.552</v>
      </c>
    </row>
    <row r="27" spans="1:7" s="2" customFormat="1" ht="24.75" customHeight="1">
      <c r="A27" s="39" t="s">
        <v>16</v>
      </c>
      <c r="B27" s="11">
        <f t="shared" si="0"/>
        <v>958.827</v>
      </c>
      <c r="C27" s="14">
        <v>108.615</v>
      </c>
      <c r="D27" s="14">
        <v>0</v>
      </c>
      <c r="E27" s="14">
        <v>242.22</v>
      </c>
      <c r="F27" s="15">
        <v>607.992</v>
      </c>
      <c r="G27" s="7"/>
    </row>
    <row r="28" spans="1:6" s="7" customFormat="1" ht="19.5" customHeight="1">
      <c r="A28" s="118" t="s">
        <v>6</v>
      </c>
      <c r="B28" s="11">
        <f t="shared" si="0"/>
        <v>1482.251</v>
      </c>
      <c r="C28" s="23">
        <f>C29+C30</f>
        <v>1482.251</v>
      </c>
      <c r="D28" s="11"/>
      <c r="E28" s="11"/>
      <c r="F28" s="12"/>
    </row>
    <row r="29" spans="1:7" s="20" customFormat="1" ht="21.75" customHeight="1">
      <c r="A29" s="39" t="s">
        <v>17</v>
      </c>
      <c r="B29" s="11">
        <f t="shared" si="0"/>
        <v>1479.408</v>
      </c>
      <c r="C29" s="11">
        <v>1479.408</v>
      </c>
      <c r="D29" s="11"/>
      <c r="E29" s="23"/>
      <c r="F29" s="24"/>
      <c r="G29" s="7"/>
    </row>
    <row r="30" spans="1:6" s="7" customFormat="1" ht="19.5" customHeight="1">
      <c r="A30" s="39" t="s">
        <v>14</v>
      </c>
      <c r="B30" s="11">
        <f t="shared" si="0"/>
        <v>2.843</v>
      </c>
      <c r="C30" s="23">
        <f>C31+C32</f>
        <v>2.843</v>
      </c>
      <c r="D30" s="11"/>
      <c r="E30" s="23"/>
      <c r="F30" s="24"/>
    </row>
    <row r="31" spans="1:6" s="7" customFormat="1" ht="19.5" customHeight="1">
      <c r="A31" s="39" t="s">
        <v>15</v>
      </c>
      <c r="B31" s="11">
        <f t="shared" si="0"/>
        <v>2.843</v>
      </c>
      <c r="C31" s="14">
        <v>2.843</v>
      </c>
      <c r="D31" s="14"/>
      <c r="E31" s="14"/>
      <c r="F31" s="15"/>
    </row>
    <row r="32" spans="1:7" s="2" customFormat="1" ht="29.25" customHeight="1">
      <c r="A32" s="39" t="s">
        <v>16</v>
      </c>
      <c r="B32" s="11">
        <f t="shared" si="0"/>
        <v>0</v>
      </c>
      <c r="C32" s="14"/>
      <c r="D32" s="14"/>
      <c r="E32" s="14"/>
      <c r="F32" s="15"/>
      <c r="G32" s="7"/>
    </row>
    <row r="33" spans="1:6" s="7" customFormat="1" ht="42" customHeight="1">
      <c r="A33" s="118" t="s">
        <v>104</v>
      </c>
      <c r="B33" s="11">
        <f t="shared" si="0"/>
        <v>544.643</v>
      </c>
      <c r="C33" s="23">
        <f>C34+C35</f>
        <v>0</v>
      </c>
      <c r="D33" s="23">
        <f>D34+D35</f>
        <v>457.874</v>
      </c>
      <c r="E33" s="23">
        <f>E34+E35</f>
        <v>48.868</v>
      </c>
      <c r="F33" s="24">
        <f>F34+F35</f>
        <v>37.900999999999996</v>
      </c>
    </row>
    <row r="34" spans="1:7" s="20" customFormat="1" ht="21" customHeight="1">
      <c r="A34" s="39" t="s">
        <v>17</v>
      </c>
      <c r="B34" s="11">
        <f t="shared" si="0"/>
        <v>527.292</v>
      </c>
      <c r="C34" s="11"/>
      <c r="D34" s="11">
        <v>457.874</v>
      </c>
      <c r="E34" s="11">
        <v>32.076</v>
      </c>
      <c r="F34" s="12">
        <v>37.342</v>
      </c>
      <c r="G34" s="7"/>
    </row>
    <row r="35" spans="1:6" s="7" customFormat="1" ht="21.75" customHeight="1">
      <c r="A35" s="39" t="s">
        <v>14</v>
      </c>
      <c r="B35" s="11">
        <f t="shared" si="0"/>
        <v>17.351000000000003</v>
      </c>
      <c r="C35" s="23">
        <f>C36+C37</f>
        <v>0</v>
      </c>
      <c r="D35" s="23">
        <f>D36+D37</f>
        <v>0</v>
      </c>
      <c r="E35" s="23">
        <f>E36+E37</f>
        <v>16.792</v>
      </c>
      <c r="F35" s="24">
        <f>F36+F37</f>
        <v>0.559</v>
      </c>
    </row>
    <row r="36" spans="1:6" s="7" customFormat="1" ht="21" customHeight="1">
      <c r="A36" s="39" t="s">
        <v>15</v>
      </c>
      <c r="B36" s="11">
        <f t="shared" si="0"/>
        <v>17.351000000000003</v>
      </c>
      <c r="C36" s="23"/>
      <c r="D36" s="23"/>
      <c r="E36" s="14">
        <v>16.792</v>
      </c>
      <c r="F36" s="15">
        <v>0.559</v>
      </c>
    </row>
    <row r="37" spans="1:7" s="2" customFormat="1" ht="26.25" customHeight="1">
      <c r="A37" s="39" t="s">
        <v>16</v>
      </c>
      <c r="B37" s="11">
        <f t="shared" si="0"/>
        <v>0</v>
      </c>
      <c r="C37" s="14"/>
      <c r="D37" s="14"/>
      <c r="E37" s="14"/>
      <c r="F37" s="15"/>
      <c r="G37" s="7"/>
    </row>
    <row r="38" spans="1:6" s="7" customFormat="1" ht="48" customHeight="1">
      <c r="A38" s="118" t="s">
        <v>73</v>
      </c>
      <c r="B38" s="11">
        <f t="shared" si="0"/>
        <v>12931.153999999999</v>
      </c>
      <c r="C38" s="23">
        <f>C39+C40+C42</f>
        <v>6918.025</v>
      </c>
      <c r="D38" s="23"/>
      <c r="E38" s="23">
        <f>E39+E42</f>
        <v>2354.688</v>
      </c>
      <c r="F38" s="24">
        <f>F39+F42</f>
        <v>3658.441</v>
      </c>
    </row>
    <row r="39" spans="1:7" s="46" customFormat="1" ht="44.25" customHeight="1">
      <c r="A39" s="50" t="s">
        <v>38</v>
      </c>
      <c r="B39" s="11">
        <f t="shared" si="0"/>
        <v>4454.652</v>
      </c>
      <c r="C39" s="11">
        <f>6918.025-C40</f>
        <v>992.0479999999998</v>
      </c>
      <c r="D39" s="11"/>
      <c r="E39" s="23">
        <v>2273</v>
      </c>
      <c r="F39" s="24">
        <v>1189.604</v>
      </c>
      <c r="G39" s="45"/>
    </row>
    <row r="40" spans="1:7" s="46" customFormat="1" ht="44.25" customHeight="1">
      <c r="A40" s="122" t="s">
        <v>54</v>
      </c>
      <c r="B40" s="11">
        <f t="shared" si="0"/>
        <v>5925.977</v>
      </c>
      <c r="C40" s="11">
        <v>5925.977</v>
      </c>
      <c r="D40" s="11"/>
      <c r="E40" s="11"/>
      <c r="F40" s="12"/>
      <c r="G40" s="45"/>
    </row>
    <row r="41" spans="1:7" s="20" customFormat="1" ht="24.75" customHeight="1">
      <c r="A41" s="52" t="s">
        <v>43</v>
      </c>
      <c r="B41" s="119">
        <f t="shared" si="0"/>
        <v>8.187</v>
      </c>
      <c r="C41" s="124">
        <v>8.187</v>
      </c>
      <c r="D41" s="116"/>
      <c r="E41" s="116"/>
      <c r="F41" s="60"/>
      <c r="G41" s="7"/>
    </row>
    <row r="42" spans="1:6" s="7" customFormat="1" ht="25.5" customHeight="1">
      <c r="A42" s="39" t="s">
        <v>14</v>
      </c>
      <c r="B42" s="11">
        <f t="shared" si="0"/>
        <v>2550.525</v>
      </c>
      <c r="C42" s="11"/>
      <c r="D42" s="11"/>
      <c r="E42" s="23">
        <f>E43+E44+E45</f>
        <v>81.688</v>
      </c>
      <c r="F42" s="24">
        <f>F43+F44+F45</f>
        <v>2468.837</v>
      </c>
    </row>
    <row r="43" spans="1:6" s="7" customFormat="1" ht="20.25" customHeight="1">
      <c r="A43" s="39" t="s">
        <v>15</v>
      </c>
      <c r="B43" s="11">
        <f t="shared" si="0"/>
        <v>2425.551</v>
      </c>
      <c r="C43" s="14"/>
      <c r="D43" s="14"/>
      <c r="E43" s="14">
        <v>81.688</v>
      </c>
      <c r="F43" s="15">
        <v>2343.863</v>
      </c>
    </row>
    <row r="44" spans="1:7" s="2" customFormat="1" ht="27.75" customHeight="1">
      <c r="A44" s="47" t="s">
        <v>57</v>
      </c>
      <c r="B44" s="11">
        <f t="shared" si="0"/>
        <v>96.523</v>
      </c>
      <c r="C44" s="14"/>
      <c r="D44" s="14"/>
      <c r="E44" s="14"/>
      <c r="F44" s="15">
        <v>96.523</v>
      </c>
      <c r="G44" s="7"/>
    </row>
    <row r="45" spans="1:6" s="7" customFormat="1" ht="22.5" customHeight="1">
      <c r="A45" s="39" t="s">
        <v>16</v>
      </c>
      <c r="B45" s="11">
        <f t="shared" si="0"/>
        <v>28.451</v>
      </c>
      <c r="C45" s="14"/>
      <c r="D45" s="14"/>
      <c r="E45" s="14"/>
      <c r="F45" s="15">
        <v>28.451</v>
      </c>
    </row>
    <row r="46" spans="1:7" s="20" customFormat="1" ht="24.75" customHeight="1">
      <c r="A46" s="118" t="s">
        <v>35</v>
      </c>
      <c r="B46" s="11">
        <f t="shared" si="0"/>
        <v>98.352</v>
      </c>
      <c r="C46" s="23"/>
      <c r="D46" s="23"/>
      <c r="E46" s="23">
        <f>E47+E48</f>
        <v>50.226</v>
      </c>
      <c r="F46" s="24">
        <f>F47+F48</f>
        <v>48.126000000000005</v>
      </c>
      <c r="G46" s="7"/>
    </row>
    <row r="47" spans="1:6" s="7" customFormat="1" ht="30.75" customHeight="1">
      <c r="A47" s="39" t="s">
        <v>17</v>
      </c>
      <c r="B47" s="11">
        <f t="shared" si="0"/>
        <v>71.971</v>
      </c>
      <c r="C47" s="11"/>
      <c r="D47" s="11"/>
      <c r="E47" s="23">
        <v>50.226</v>
      </c>
      <c r="F47" s="24">
        <v>21.745</v>
      </c>
    </row>
    <row r="48" spans="1:6" s="7" customFormat="1" ht="30.75" customHeight="1">
      <c r="A48" s="39" t="s">
        <v>14</v>
      </c>
      <c r="B48" s="11">
        <f t="shared" si="0"/>
        <v>26.381</v>
      </c>
      <c r="C48" s="11"/>
      <c r="D48" s="11"/>
      <c r="E48" s="23">
        <f>E49+E50</f>
        <v>0</v>
      </c>
      <c r="F48" s="24">
        <f>F49+F50</f>
        <v>26.381</v>
      </c>
    </row>
    <row r="49" spans="1:6" s="7" customFormat="1" ht="28.5" customHeight="1">
      <c r="A49" s="39" t="s">
        <v>15</v>
      </c>
      <c r="B49" s="11">
        <f t="shared" si="0"/>
        <v>23.813</v>
      </c>
      <c r="C49" s="14"/>
      <c r="D49" s="14"/>
      <c r="E49" s="14"/>
      <c r="F49" s="15">
        <v>23.813</v>
      </c>
    </row>
    <row r="50" spans="1:6" s="7" customFormat="1" ht="23.25" customHeight="1">
      <c r="A50" s="39" t="s">
        <v>16</v>
      </c>
      <c r="B50" s="11">
        <f t="shared" si="0"/>
        <v>2.568</v>
      </c>
      <c r="C50" s="14"/>
      <c r="D50" s="14"/>
      <c r="E50" s="14"/>
      <c r="F50" s="15">
        <v>2.568</v>
      </c>
    </row>
    <row r="51" spans="1:7" s="20" customFormat="1" ht="38.25" customHeight="1">
      <c r="A51" s="125" t="s">
        <v>74</v>
      </c>
      <c r="B51" s="11">
        <f t="shared" si="0"/>
        <v>13.544</v>
      </c>
      <c r="C51" s="23">
        <f>C52+C53</f>
        <v>0</v>
      </c>
      <c r="D51" s="23"/>
      <c r="E51" s="23">
        <f>E52+E53</f>
        <v>0</v>
      </c>
      <c r="F51" s="24">
        <f>F52+F53</f>
        <v>13.544</v>
      </c>
      <c r="G51" s="7"/>
    </row>
    <row r="52" spans="1:6" s="7" customFormat="1" ht="23.25" customHeight="1">
      <c r="A52" s="39" t="s">
        <v>17</v>
      </c>
      <c r="B52" s="11">
        <f t="shared" si="0"/>
        <v>13.544</v>
      </c>
      <c r="C52" s="11"/>
      <c r="D52" s="11"/>
      <c r="E52" s="11"/>
      <c r="F52" s="12">
        <v>13.544</v>
      </c>
    </row>
    <row r="53" spans="1:6" s="7" customFormat="1" ht="23.25" customHeight="1">
      <c r="A53" s="39" t="s">
        <v>14</v>
      </c>
      <c r="B53" s="11">
        <f t="shared" si="0"/>
        <v>0</v>
      </c>
      <c r="C53" s="23">
        <f>C54+C55</f>
        <v>0</v>
      </c>
      <c r="D53" s="11"/>
      <c r="E53" s="23"/>
      <c r="F53" s="24">
        <f>F54+F55</f>
        <v>0</v>
      </c>
    </row>
    <row r="54" spans="1:7" s="6" customFormat="1" ht="25.5" customHeight="1">
      <c r="A54" s="39" t="s">
        <v>15</v>
      </c>
      <c r="B54" s="11">
        <f t="shared" si="0"/>
        <v>0</v>
      </c>
      <c r="C54" s="23"/>
      <c r="D54" s="23"/>
      <c r="E54" s="23"/>
      <c r="F54" s="15"/>
      <c r="G54" s="7"/>
    </row>
    <row r="55" spans="1:7" s="2" customFormat="1" ht="19.5" customHeight="1">
      <c r="A55" s="39" t="s">
        <v>16</v>
      </c>
      <c r="B55" s="11">
        <f t="shared" si="0"/>
        <v>0</v>
      </c>
      <c r="C55" s="23"/>
      <c r="D55" s="23"/>
      <c r="E55" s="23"/>
      <c r="F55" s="24"/>
      <c r="G55" s="7"/>
    </row>
    <row r="56" spans="1:7" s="20" customFormat="1" ht="39.75" customHeight="1">
      <c r="A56" s="118" t="s">
        <v>75</v>
      </c>
      <c r="B56" s="11">
        <f t="shared" si="0"/>
        <v>2306.288</v>
      </c>
      <c r="C56" s="23">
        <f>C57+C58</f>
        <v>2214.874</v>
      </c>
      <c r="D56" s="23"/>
      <c r="E56" s="23">
        <f>E57+E58</f>
        <v>91.414</v>
      </c>
      <c r="F56" s="24"/>
      <c r="G56" s="7"/>
    </row>
    <row r="57" spans="1:7" s="2" customFormat="1" ht="19.5" customHeight="1">
      <c r="A57" s="39" t="s">
        <v>17</v>
      </c>
      <c r="B57" s="11">
        <f t="shared" si="0"/>
        <v>2306.288</v>
      </c>
      <c r="C57" s="11">
        <v>2214.874</v>
      </c>
      <c r="D57" s="11"/>
      <c r="E57" s="11">
        <v>91.414</v>
      </c>
      <c r="F57" s="12"/>
      <c r="G57" s="7"/>
    </row>
    <row r="58" spans="1:7" s="2" customFormat="1" ht="19.5" customHeight="1">
      <c r="A58" s="39" t="s">
        <v>14</v>
      </c>
      <c r="B58" s="11">
        <f t="shared" si="0"/>
        <v>0</v>
      </c>
      <c r="C58" s="11"/>
      <c r="D58" s="11"/>
      <c r="E58" s="23">
        <f>E59+E60</f>
        <v>0</v>
      </c>
      <c r="F58" s="24">
        <f>F59+F60</f>
        <v>0</v>
      </c>
      <c r="G58" s="7"/>
    </row>
    <row r="59" spans="1:7" s="2" customFormat="1" ht="24.75" customHeight="1">
      <c r="A59" s="39" t="s">
        <v>15</v>
      </c>
      <c r="B59" s="11">
        <f t="shared" si="0"/>
        <v>0</v>
      </c>
      <c r="C59" s="23"/>
      <c r="D59" s="23"/>
      <c r="E59" s="23"/>
      <c r="F59" s="15"/>
      <c r="G59" s="7"/>
    </row>
    <row r="60" spans="1:7" s="2" customFormat="1" ht="26.25" customHeight="1">
      <c r="A60" s="39" t="s">
        <v>16</v>
      </c>
      <c r="B60" s="11">
        <f t="shared" si="0"/>
        <v>0</v>
      </c>
      <c r="C60" s="23"/>
      <c r="D60" s="23"/>
      <c r="E60" s="23"/>
      <c r="F60" s="15"/>
      <c r="G60" s="7"/>
    </row>
    <row r="61" spans="1:7" s="20" customFormat="1" ht="26.25" customHeight="1">
      <c r="A61" s="126" t="s">
        <v>30</v>
      </c>
      <c r="B61" s="11">
        <f t="shared" si="0"/>
        <v>548.477</v>
      </c>
      <c r="C61" s="13"/>
      <c r="D61" s="11"/>
      <c r="E61" s="23">
        <f>E62+E63</f>
        <v>378.164</v>
      </c>
      <c r="F61" s="24">
        <f>F62+F63</f>
        <v>170.313</v>
      </c>
      <c r="G61" s="7"/>
    </row>
    <row r="62" spans="1:7" s="2" customFormat="1" ht="26.25" customHeight="1">
      <c r="A62" s="39" t="s">
        <v>17</v>
      </c>
      <c r="B62" s="11">
        <f t="shared" si="0"/>
        <v>548.477</v>
      </c>
      <c r="C62" s="11"/>
      <c r="D62" s="11"/>
      <c r="E62" s="23">
        <v>378.164</v>
      </c>
      <c r="F62" s="24">
        <v>170.313</v>
      </c>
      <c r="G62" s="7"/>
    </row>
    <row r="63" spans="1:7" s="2" customFormat="1" ht="26.25" customHeight="1">
      <c r="A63" s="39" t="s">
        <v>14</v>
      </c>
      <c r="B63" s="11">
        <f t="shared" si="0"/>
        <v>0</v>
      </c>
      <c r="C63" s="11"/>
      <c r="D63" s="11"/>
      <c r="E63" s="23">
        <f>E64+E65</f>
        <v>0</v>
      </c>
      <c r="F63" s="24">
        <f>F64+F65</f>
        <v>0</v>
      </c>
      <c r="G63" s="7"/>
    </row>
    <row r="64" spans="1:7" s="2" customFormat="1" ht="24.75" customHeight="1">
      <c r="A64" s="39" t="s">
        <v>15</v>
      </c>
      <c r="B64" s="11">
        <f t="shared" si="0"/>
        <v>0</v>
      </c>
      <c r="C64" s="13"/>
      <c r="D64" s="11"/>
      <c r="E64" s="13"/>
      <c r="F64" s="19"/>
      <c r="G64" s="7"/>
    </row>
    <row r="65" spans="1:7" s="2" customFormat="1" ht="33" customHeight="1">
      <c r="A65" s="39" t="s">
        <v>16</v>
      </c>
      <c r="B65" s="11">
        <f t="shared" si="0"/>
        <v>0</v>
      </c>
      <c r="C65" s="13"/>
      <c r="D65" s="11"/>
      <c r="E65" s="13"/>
      <c r="F65" s="19"/>
      <c r="G65" s="7"/>
    </row>
    <row r="66" spans="1:7" s="6" customFormat="1" ht="37.5" customHeight="1">
      <c r="A66" s="126" t="s">
        <v>4</v>
      </c>
      <c r="B66" s="11">
        <f t="shared" si="0"/>
        <v>946.396</v>
      </c>
      <c r="C66" s="11">
        <f>C67+C68+C74</f>
        <v>946.396</v>
      </c>
      <c r="D66" s="11"/>
      <c r="E66" s="11"/>
      <c r="F66" s="12"/>
      <c r="G66" s="7"/>
    </row>
    <row r="67" spans="1:7" s="6" customFormat="1" ht="36" customHeight="1">
      <c r="A67" s="50" t="s">
        <v>38</v>
      </c>
      <c r="B67" s="11">
        <f t="shared" si="0"/>
        <v>471.46999999999997</v>
      </c>
      <c r="C67" s="23">
        <f>946.396-C68</f>
        <v>471.46999999999997</v>
      </c>
      <c r="D67" s="11"/>
      <c r="E67" s="23">
        <f>E66-E74</f>
        <v>0</v>
      </c>
      <c r="F67" s="24">
        <f>F66-F74</f>
        <v>0</v>
      </c>
      <c r="G67" s="7"/>
    </row>
    <row r="68" spans="1:7" s="6" customFormat="1" ht="37.5" customHeight="1">
      <c r="A68" s="122" t="s">
        <v>48</v>
      </c>
      <c r="B68" s="87">
        <f t="shared" si="0"/>
        <v>474.926</v>
      </c>
      <c r="C68" s="127">
        <f>C70+C72</f>
        <v>474.926</v>
      </c>
      <c r="D68" s="174"/>
      <c r="E68" s="174"/>
      <c r="F68" s="24"/>
      <c r="G68" s="7"/>
    </row>
    <row r="69" spans="1:7" s="6" customFormat="1" ht="45" customHeight="1">
      <c r="A69" s="52" t="s">
        <v>49</v>
      </c>
      <c r="B69" s="123">
        <f t="shared" si="0"/>
        <v>0.763</v>
      </c>
      <c r="C69" s="127">
        <f>C71+C73</f>
        <v>0.763</v>
      </c>
      <c r="D69" s="174"/>
      <c r="E69" s="174"/>
      <c r="F69" s="24"/>
      <c r="G69" s="7"/>
    </row>
    <row r="70" spans="1:7" s="6" customFormat="1" ht="28.5" customHeight="1">
      <c r="A70" s="61" t="s">
        <v>50</v>
      </c>
      <c r="B70" s="62">
        <f t="shared" si="0"/>
        <v>243.713</v>
      </c>
      <c r="C70" s="63">
        <v>243.713</v>
      </c>
      <c r="D70" s="64"/>
      <c r="E70" s="64"/>
      <c r="F70" s="24"/>
      <c r="G70" s="7"/>
    </row>
    <row r="71" spans="1:7" s="6" customFormat="1" ht="28.5" customHeight="1">
      <c r="A71" s="61" t="s">
        <v>51</v>
      </c>
      <c r="B71" s="62">
        <f t="shared" si="0"/>
        <v>0.394</v>
      </c>
      <c r="C71" s="63">
        <v>0.394</v>
      </c>
      <c r="D71" s="65"/>
      <c r="E71" s="65"/>
      <c r="F71" s="24"/>
      <c r="G71" s="7"/>
    </row>
    <row r="72" spans="1:7" s="20" customFormat="1" ht="18" customHeight="1">
      <c r="A72" s="61" t="s">
        <v>52</v>
      </c>
      <c r="B72" s="62">
        <f t="shared" si="0"/>
        <v>231.213</v>
      </c>
      <c r="C72" s="63">
        <v>231.213</v>
      </c>
      <c r="D72" s="64"/>
      <c r="E72" s="64"/>
      <c r="F72" s="24"/>
      <c r="G72" s="7"/>
    </row>
    <row r="73" spans="1:7" s="2" customFormat="1" ht="19.5" customHeight="1">
      <c r="A73" s="61" t="s">
        <v>53</v>
      </c>
      <c r="B73" s="62">
        <f t="shared" si="0"/>
        <v>0.369</v>
      </c>
      <c r="C73" s="63">
        <v>0.369</v>
      </c>
      <c r="D73" s="65"/>
      <c r="E73" s="65"/>
      <c r="F73" s="24"/>
      <c r="G73" s="7"/>
    </row>
    <row r="74" spans="1:7" s="2" customFormat="1" ht="19.5" customHeight="1">
      <c r="A74" s="39" t="s">
        <v>14</v>
      </c>
      <c r="B74" s="11">
        <f t="shared" si="0"/>
        <v>0</v>
      </c>
      <c r="C74" s="23">
        <f>C75+C76</f>
        <v>0</v>
      </c>
      <c r="D74" s="11"/>
      <c r="E74" s="23">
        <f>E75+E76</f>
        <v>0</v>
      </c>
      <c r="F74" s="24">
        <f>F75+F76</f>
        <v>0</v>
      </c>
      <c r="G74" s="7"/>
    </row>
    <row r="75" spans="1:7" s="2" customFormat="1" ht="25.5" customHeight="1">
      <c r="A75" s="39" t="s">
        <v>15</v>
      </c>
      <c r="B75" s="11">
        <f t="shared" si="0"/>
        <v>0</v>
      </c>
      <c r="C75" s="14"/>
      <c r="D75" s="11"/>
      <c r="E75" s="11"/>
      <c r="F75" s="12"/>
      <c r="G75" s="7"/>
    </row>
    <row r="76" spans="1:7" s="2" customFormat="1" ht="26.25" customHeight="1">
      <c r="A76" s="39" t="s">
        <v>16</v>
      </c>
      <c r="B76" s="11">
        <f aca="true" t="shared" si="1" ref="B76:B143">C76+D76+E76+F76</f>
        <v>0</v>
      </c>
      <c r="C76" s="14"/>
      <c r="D76" s="11"/>
      <c r="E76" s="11"/>
      <c r="F76" s="12"/>
      <c r="G76" s="7"/>
    </row>
    <row r="77" spans="1:7" s="46" customFormat="1" ht="69" customHeight="1">
      <c r="A77" s="118" t="s">
        <v>33</v>
      </c>
      <c r="B77" s="11">
        <f t="shared" si="1"/>
        <v>2079.8940000000002</v>
      </c>
      <c r="C77" s="23">
        <f>C78+C79+C81</f>
        <v>1217.221</v>
      </c>
      <c r="D77" s="23">
        <f>D78+D81</f>
        <v>0</v>
      </c>
      <c r="E77" s="23">
        <f>E78+E81</f>
        <v>393.146</v>
      </c>
      <c r="F77" s="24">
        <f>F78+F81</f>
        <v>469.52700000000004</v>
      </c>
      <c r="G77" s="45"/>
    </row>
    <row r="78" spans="1:7" s="46" customFormat="1" ht="30.75" customHeight="1">
      <c r="A78" s="39" t="s">
        <v>17</v>
      </c>
      <c r="B78" s="11">
        <f t="shared" si="1"/>
        <v>754.0000000000001</v>
      </c>
      <c r="C78" s="23">
        <f>1217.221-C79</f>
        <v>217.18500000000006</v>
      </c>
      <c r="D78" s="23">
        <v>0</v>
      </c>
      <c r="E78" s="23">
        <v>393.146</v>
      </c>
      <c r="F78" s="24">
        <v>143.669</v>
      </c>
      <c r="G78" s="45"/>
    </row>
    <row r="79" spans="1:7" s="20" customFormat="1" ht="23.25" customHeight="1">
      <c r="A79" s="50" t="s">
        <v>79</v>
      </c>
      <c r="B79" s="11">
        <f>C79+D79+E79+F79</f>
        <v>1000.036</v>
      </c>
      <c r="C79" s="201">
        <v>1000.036</v>
      </c>
      <c r="D79" s="11"/>
      <c r="E79" s="11"/>
      <c r="F79" s="12"/>
      <c r="G79" s="7"/>
    </row>
    <row r="80" spans="1:7" s="2" customFormat="1" ht="19.5" customHeight="1">
      <c r="A80" s="50" t="s">
        <v>43</v>
      </c>
      <c r="B80" s="119">
        <f>C80+D80+E80+F80</f>
        <v>1.543</v>
      </c>
      <c r="C80" s="23">
        <v>1.543</v>
      </c>
      <c r="D80" s="116"/>
      <c r="E80" s="116"/>
      <c r="F80" s="60"/>
      <c r="G80" s="7"/>
    </row>
    <row r="81" spans="1:7" s="2" customFormat="1" ht="19.5" customHeight="1">
      <c r="A81" s="39" t="s">
        <v>14</v>
      </c>
      <c r="B81" s="11">
        <f t="shared" si="1"/>
        <v>325.858</v>
      </c>
      <c r="C81" s="23">
        <f>C82+C83</f>
        <v>0</v>
      </c>
      <c r="D81" s="23">
        <f>D82+D83</f>
        <v>0</v>
      </c>
      <c r="E81" s="23">
        <f>E82+E83</f>
        <v>0</v>
      </c>
      <c r="F81" s="24">
        <f>F82+F83</f>
        <v>325.858</v>
      </c>
      <c r="G81" s="7"/>
    </row>
    <row r="82" spans="1:27" s="2" customFormat="1" ht="23.25" customHeight="1">
      <c r="A82" s="39" t="s">
        <v>15</v>
      </c>
      <c r="B82" s="11">
        <f t="shared" si="1"/>
        <v>285.367</v>
      </c>
      <c r="C82" s="14"/>
      <c r="D82" s="11"/>
      <c r="E82" s="11"/>
      <c r="F82" s="12">
        <v>285.367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s="2" customFormat="1" ht="23.25" customHeight="1">
      <c r="A83" s="39" t="s">
        <v>16</v>
      </c>
      <c r="B83" s="11">
        <f t="shared" si="1"/>
        <v>40.491</v>
      </c>
      <c r="C83" s="14"/>
      <c r="D83" s="11"/>
      <c r="E83" s="11"/>
      <c r="F83" s="12">
        <v>40.491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s="2" customFormat="1" ht="34.5" customHeight="1">
      <c r="A84" s="118" t="s">
        <v>29</v>
      </c>
      <c r="B84" s="11">
        <f t="shared" si="1"/>
        <v>2389.134</v>
      </c>
      <c r="C84" s="11">
        <f>C85+C86</f>
        <v>2375.809</v>
      </c>
      <c r="D84" s="11"/>
      <c r="E84" s="11">
        <f>E85+E86</f>
        <v>0</v>
      </c>
      <c r="F84" s="12">
        <f>F85+F86</f>
        <v>13.325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s="2" customFormat="1" ht="28.5" customHeight="1">
      <c r="A85" s="39" t="s">
        <v>17</v>
      </c>
      <c r="B85" s="11">
        <f t="shared" si="1"/>
        <v>929.0320000000002</v>
      </c>
      <c r="C85" s="66">
        <f>2375.809-C86</f>
        <v>915.7070000000001</v>
      </c>
      <c r="D85" s="66"/>
      <c r="E85" s="66"/>
      <c r="F85" s="60">
        <v>13.325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s="2" customFormat="1" ht="23.25" customHeight="1">
      <c r="A86" s="50" t="s">
        <v>56</v>
      </c>
      <c r="B86" s="11">
        <f t="shared" si="1"/>
        <v>1460.102</v>
      </c>
      <c r="C86" s="201">
        <v>1460.102</v>
      </c>
      <c r="D86" s="11"/>
      <c r="E86" s="11">
        <f>E88+E87</f>
        <v>0</v>
      </c>
      <c r="F86" s="12">
        <f>F88+F87</f>
        <v>0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s="2" customFormat="1" ht="23.25" customHeight="1">
      <c r="A87" s="50" t="s">
        <v>43</v>
      </c>
      <c r="B87" s="11">
        <f t="shared" si="1"/>
        <v>2.431</v>
      </c>
      <c r="C87" s="23">
        <v>2.431</v>
      </c>
      <c r="D87" s="11"/>
      <c r="E87" s="13"/>
      <c r="F87" s="19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s="2" customFormat="1" ht="23.25" customHeight="1">
      <c r="A88" s="39" t="s">
        <v>14</v>
      </c>
      <c r="B88" s="11">
        <f t="shared" si="1"/>
        <v>0</v>
      </c>
      <c r="C88" s="23">
        <f>C89+C90</f>
        <v>0</v>
      </c>
      <c r="D88" s="11"/>
      <c r="E88" s="23">
        <f>E89+E90</f>
        <v>0</v>
      </c>
      <c r="F88" s="24">
        <f>F89+F90</f>
        <v>0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s="2" customFormat="1" ht="23.25" customHeight="1">
      <c r="A89" s="39" t="s">
        <v>15</v>
      </c>
      <c r="B89" s="11">
        <f t="shared" si="1"/>
        <v>0</v>
      </c>
      <c r="C89" s="14"/>
      <c r="D89" s="11"/>
      <c r="E89" s="11"/>
      <c r="F89" s="12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s="2" customFormat="1" ht="23.25" customHeight="1">
      <c r="A90" s="39" t="s">
        <v>16</v>
      </c>
      <c r="B90" s="11">
        <f t="shared" si="1"/>
        <v>0</v>
      </c>
      <c r="C90" s="14"/>
      <c r="D90" s="11"/>
      <c r="E90" s="11"/>
      <c r="F90" s="12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s="2" customFormat="1" ht="23.25" customHeight="1">
      <c r="A91" s="118" t="s">
        <v>32</v>
      </c>
      <c r="B91" s="11">
        <f t="shared" si="1"/>
        <v>30.248</v>
      </c>
      <c r="C91" s="11">
        <f>C92+C93</f>
        <v>0</v>
      </c>
      <c r="D91" s="11"/>
      <c r="E91" s="11">
        <f>E92+E93</f>
        <v>30.248</v>
      </c>
      <c r="F91" s="12">
        <f>F92+F93</f>
        <v>0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s="2" customFormat="1" ht="23.25" customHeight="1">
      <c r="A92" s="39" t="s">
        <v>17</v>
      </c>
      <c r="B92" s="11">
        <f t="shared" si="1"/>
        <v>30.248</v>
      </c>
      <c r="C92" s="66"/>
      <c r="D92" s="66"/>
      <c r="E92" s="66">
        <v>30.248</v>
      </c>
      <c r="F92" s="60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s="2" customFormat="1" ht="23.25" customHeight="1">
      <c r="A93" s="39" t="s">
        <v>14</v>
      </c>
      <c r="B93" s="11">
        <f t="shared" si="1"/>
        <v>0</v>
      </c>
      <c r="C93" s="14"/>
      <c r="D93" s="11"/>
      <c r="E93" s="11">
        <f>E95+E94</f>
        <v>0</v>
      </c>
      <c r="F93" s="12">
        <f>F95+F94</f>
        <v>0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s="2" customFormat="1" ht="38.25" customHeight="1">
      <c r="A94" s="39" t="s">
        <v>15</v>
      </c>
      <c r="B94" s="11">
        <f t="shared" si="1"/>
        <v>0</v>
      </c>
      <c r="C94" s="14"/>
      <c r="D94" s="11"/>
      <c r="E94" s="13"/>
      <c r="F94" s="19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s="2" customFormat="1" ht="23.25" customHeight="1">
      <c r="A95" s="39" t="s">
        <v>16</v>
      </c>
      <c r="B95" s="11">
        <f t="shared" si="1"/>
        <v>0</v>
      </c>
      <c r="C95" s="14"/>
      <c r="D95" s="11"/>
      <c r="E95" s="13"/>
      <c r="F95" s="19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s="2" customFormat="1" ht="23.25" customHeight="1">
      <c r="A96" s="118" t="s">
        <v>28</v>
      </c>
      <c r="B96" s="11">
        <f t="shared" si="1"/>
        <v>121.592</v>
      </c>
      <c r="C96" s="14"/>
      <c r="D96" s="11"/>
      <c r="E96" s="11">
        <f>E97+E98</f>
        <v>0</v>
      </c>
      <c r="F96" s="12">
        <f>F97+F98</f>
        <v>121.592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s="2" customFormat="1" ht="19.5" customHeight="1">
      <c r="A97" s="39" t="s">
        <v>17</v>
      </c>
      <c r="B97" s="11">
        <f t="shared" si="1"/>
        <v>1.274</v>
      </c>
      <c r="C97" s="14"/>
      <c r="D97" s="11"/>
      <c r="E97" s="11"/>
      <c r="F97" s="171">
        <v>1.274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s="2" customFormat="1" ht="23.25" customHeight="1">
      <c r="A98" s="39" t="s">
        <v>14</v>
      </c>
      <c r="B98" s="11">
        <f t="shared" si="1"/>
        <v>120.318</v>
      </c>
      <c r="C98" s="14"/>
      <c r="D98" s="11"/>
      <c r="E98" s="11">
        <f>E100+E99</f>
        <v>0</v>
      </c>
      <c r="F98" s="12">
        <f>F100+F99</f>
        <v>120.318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s="2" customFormat="1" ht="44.25" customHeight="1">
      <c r="A99" s="39" t="s">
        <v>15</v>
      </c>
      <c r="B99" s="11">
        <f t="shared" si="1"/>
        <v>120.318</v>
      </c>
      <c r="C99" s="14"/>
      <c r="D99" s="11"/>
      <c r="E99" s="13"/>
      <c r="F99" s="19">
        <v>120.318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s="2" customFormat="1" ht="23.25" customHeight="1">
      <c r="A100" s="39" t="s">
        <v>16</v>
      </c>
      <c r="B100" s="11">
        <f t="shared" si="1"/>
        <v>0</v>
      </c>
      <c r="C100" s="14"/>
      <c r="D100" s="11"/>
      <c r="E100" s="13"/>
      <c r="F100" s="19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s="2" customFormat="1" ht="23.25" customHeight="1">
      <c r="A101" s="118" t="s">
        <v>34</v>
      </c>
      <c r="B101" s="11">
        <f t="shared" si="1"/>
        <v>280.28200000000004</v>
      </c>
      <c r="C101" s="14"/>
      <c r="D101" s="11"/>
      <c r="E101" s="11">
        <f>E102+E103</f>
        <v>12.422</v>
      </c>
      <c r="F101" s="12">
        <f>F102+F103</f>
        <v>267.86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14" s="2" customFormat="1" ht="23.25" customHeight="1">
      <c r="A102" s="39" t="s">
        <v>17</v>
      </c>
      <c r="B102" s="11">
        <f t="shared" si="1"/>
        <v>74.05</v>
      </c>
      <c r="C102" s="14"/>
      <c r="D102" s="11"/>
      <c r="E102" s="189">
        <v>12.422</v>
      </c>
      <c r="F102" s="171">
        <v>61.628</v>
      </c>
      <c r="G102" s="7"/>
      <c r="H102" s="7"/>
      <c r="I102" s="7"/>
      <c r="J102" s="7"/>
      <c r="K102" s="7"/>
      <c r="L102" s="7"/>
      <c r="M102" s="7"/>
      <c r="N102" s="7"/>
    </row>
    <row r="103" spans="1:14" s="2" customFormat="1" ht="23.25" customHeight="1">
      <c r="A103" s="39" t="s">
        <v>14</v>
      </c>
      <c r="B103" s="11">
        <f t="shared" si="1"/>
        <v>206.232</v>
      </c>
      <c r="C103" s="14"/>
      <c r="D103" s="11"/>
      <c r="E103" s="11">
        <f>E105+E104</f>
        <v>0</v>
      </c>
      <c r="F103" s="12">
        <f>F105+F104</f>
        <v>206.232</v>
      </c>
      <c r="G103" s="7"/>
      <c r="H103" s="7"/>
      <c r="I103" s="7"/>
      <c r="J103" s="7"/>
      <c r="K103" s="7"/>
      <c r="L103" s="7"/>
      <c r="M103" s="7"/>
      <c r="N103" s="7"/>
    </row>
    <row r="104" spans="1:14" s="2" customFormat="1" ht="23.25" customHeight="1">
      <c r="A104" s="39" t="s">
        <v>15</v>
      </c>
      <c r="B104" s="11">
        <f t="shared" si="1"/>
        <v>0</v>
      </c>
      <c r="C104" s="14"/>
      <c r="D104" s="11"/>
      <c r="E104" s="11"/>
      <c r="F104" s="12"/>
      <c r="G104" s="7"/>
      <c r="H104" s="7"/>
      <c r="I104" s="7"/>
      <c r="J104" s="7"/>
      <c r="K104" s="7"/>
      <c r="L104" s="7"/>
      <c r="M104" s="7"/>
      <c r="N104" s="7"/>
    </row>
    <row r="105" spans="1:14" s="2" customFormat="1" ht="23.25" customHeight="1">
      <c r="A105" s="39" t="s">
        <v>16</v>
      </c>
      <c r="B105" s="11">
        <f t="shared" si="1"/>
        <v>206.232</v>
      </c>
      <c r="C105" s="14"/>
      <c r="D105" s="11"/>
      <c r="E105" s="11"/>
      <c r="F105" s="12">
        <v>206.232</v>
      </c>
      <c r="G105" s="7"/>
      <c r="H105" s="7"/>
      <c r="I105" s="7"/>
      <c r="J105" s="7"/>
      <c r="K105" s="7"/>
      <c r="L105" s="7"/>
      <c r="M105" s="7"/>
      <c r="N105" s="7"/>
    </row>
    <row r="106" spans="1:14" s="2" customFormat="1" ht="23.25" customHeight="1">
      <c r="A106" s="118" t="s">
        <v>26</v>
      </c>
      <c r="B106" s="11">
        <f t="shared" si="1"/>
        <v>204.342</v>
      </c>
      <c r="C106" s="11">
        <f>C107+C108</f>
        <v>0</v>
      </c>
      <c r="D106" s="11"/>
      <c r="E106" s="11">
        <f>E107+E108</f>
        <v>204.342</v>
      </c>
      <c r="F106" s="12">
        <f>F107+F108</f>
        <v>0</v>
      </c>
      <c r="G106" s="7"/>
      <c r="H106" s="7"/>
      <c r="I106" s="7"/>
      <c r="J106" s="7"/>
      <c r="K106" s="7"/>
      <c r="L106" s="7"/>
      <c r="M106" s="7"/>
      <c r="N106" s="7"/>
    </row>
    <row r="107" spans="1:14" s="2" customFormat="1" ht="27" customHeight="1">
      <c r="A107" s="39" t="s">
        <v>17</v>
      </c>
      <c r="B107" s="11">
        <f t="shared" si="1"/>
        <v>204.342</v>
      </c>
      <c r="C107" s="66"/>
      <c r="D107" s="66"/>
      <c r="E107" s="66">
        <v>204.342</v>
      </c>
      <c r="F107" s="60"/>
      <c r="G107" s="7"/>
      <c r="H107" s="7"/>
      <c r="I107" s="7"/>
      <c r="J107" s="7"/>
      <c r="K107" s="7"/>
      <c r="L107" s="7"/>
      <c r="M107" s="7"/>
      <c r="N107" s="7"/>
    </row>
    <row r="108" spans="1:14" s="2" customFormat="1" ht="23.25" customHeight="1">
      <c r="A108" s="39" t="s">
        <v>14</v>
      </c>
      <c r="B108" s="11">
        <f t="shared" si="1"/>
        <v>0</v>
      </c>
      <c r="C108" s="14"/>
      <c r="D108" s="11"/>
      <c r="E108" s="11">
        <f>E110+E109</f>
        <v>0</v>
      </c>
      <c r="F108" s="12">
        <f>F110+F109</f>
        <v>0</v>
      </c>
      <c r="G108" s="7"/>
      <c r="H108" s="7"/>
      <c r="I108" s="7"/>
      <c r="J108" s="7"/>
      <c r="K108" s="7"/>
      <c r="L108" s="7"/>
      <c r="M108" s="7"/>
      <c r="N108" s="7"/>
    </row>
    <row r="109" spans="1:14" s="2" customFormat="1" ht="23.25" customHeight="1">
      <c r="A109" s="39" t="s">
        <v>15</v>
      </c>
      <c r="B109" s="11">
        <f t="shared" si="1"/>
        <v>0</v>
      </c>
      <c r="C109" s="14"/>
      <c r="D109" s="11"/>
      <c r="E109" s="13"/>
      <c r="F109" s="19"/>
      <c r="G109" s="7"/>
      <c r="H109" s="7"/>
      <c r="I109" s="7"/>
      <c r="J109" s="7"/>
      <c r="K109" s="7"/>
      <c r="L109" s="7"/>
      <c r="M109" s="7"/>
      <c r="N109" s="7"/>
    </row>
    <row r="110" spans="1:14" s="2" customFormat="1" ht="23.25" customHeight="1">
      <c r="A110" s="39" t="s">
        <v>16</v>
      </c>
      <c r="B110" s="11">
        <f t="shared" si="1"/>
        <v>0</v>
      </c>
      <c r="C110" s="14"/>
      <c r="D110" s="11"/>
      <c r="E110" s="13"/>
      <c r="F110" s="19"/>
      <c r="G110" s="7"/>
      <c r="H110" s="7"/>
      <c r="I110" s="7"/>
      <c r="J110" s="7"/>
      <c r="K110" s="7"/>
      <c r="L110" s="7"/>
      <c r="M110" s="7"/>
      <c r="N110" s="7"/>
    </row>
    <row r="111" spans="1:14" s="2" customFormat="1" ht="23.25" customHeight="1">
      <c r="A111" s="118" t="s">
        <v>27</v>
      </c>
      <c r="B111" s="11">
        <f t="shared" si="1"/>
        <v>573.541</v>
      </c>
      <c r="C111" s="14"/>
      <c r="D111" s="11"/>
      <c r="E111" s="11">
        <f>E112+E113</f>
        <v>573.541</v>
      </c>
      <c r="F111" s="12">
        <f>F112+F113</f>
        <v>0</v>
      </c>
      <c r="G111" s="7"/>
      <c r="H111" s="7"/>
      <c r="I111" s="7"/>
      <c r="J111" s="7"/>
      <c r="K111" s="7"/>
      <c r="L111" s="7"/>
      <c r="M111" s="7"/>
      <c r="N111" s="7"/>
    </row>
    <row r="112" spans="1:14" s="2" customFormat="1" ht="32.25" customHeight="1">
      <c r="A112" s="39" t="s">
        <v>17</v>
      </c>
      <c r="B112" s="11">
        <f t="shared" si="1"/>
        <v>573.541</v>
      </c>
      <c r="C112" s="14"/>
      <c r="D112" s="11"/>
      <c r="E112" s="11">
        <v>573.541</v>
      </c>
      <c r="F112" s="171"/>
      <c r="G112" s="7"/>
      <c r="H112" s="7"/>
      <c r="I112" s="7"/>
      <c r="J112" s="7"/>
      <c r="K112" s="7"/>
      <c r="L112" s="7"/>
      <c r="M112" s="7"/>
      <c r="N112" s="7"/>
    </row>
    <row r="113" spans="1:14" s="2" customFormat="1" ht="23.25" customHeight="1">
      <c r="A113" s="39" t="s">
        <v>14</v>
      </c>
      <c r="B113" s="11">
        <f t="shared" si="1"/>
        <v>0</v>
      </c>
      <c r="C113" s="14"/>
      <c r="D113" s="11"/>
      <c r="E113" s="11">
        <f>E115+E114</f>
        <v>0</v>
      </c>
      <c r="F113" s="12">
        <f>F115+F114</f>
        <v>0</v>
      </c>
      <c r="G113" s="7"/>
      <c r="H113" s="7"/>
      <c r="I113" s="7"/>
      <c r="J113" s="7"/>
      <c r="K113" s="7"/>
      <c r="L113" s="7"/>
      <c r="M113" s="7"/>
      <c r="N113" s="7"/>
    </row>
    <row r="114" spans="1:14" s="2" customFormat="1" ht="23.25" customHeight="1">
      <c r="A114" s="39" t="s">
        <v>15</v>
      </c>
      <c r="B114" s="11">
        <f t="shared" si="1"/>
        <v>0</v>
      </c>
      <c r="C114" s="14"/>
      <c r="D114" s="11"/>
      <c r="E114" s="13"/>
      <c r="F114" s="19"/>
      <c r="G114" s="7"/>
      <c r="H114" s="7"/>
      <c r="I114" s="7"/>
      <c r="J114" s="7"/>
      <c r="K114" s="7"/>
      <c r="L114" s="7"/>
      <c r="M114" s="7"/>
      <c r="N114" s="7"/>
    </row>
    <row r="115" spans="1:14" s="2" customFormat="1" ht="23.25" customHeight="1">
      <c r="A115" s="39" t="s">
        <v>16</v>
      </c>
      <c r="B115" s="11">
        <f t="shared" si="1"/>
        <v>0</v>
      </c>
      <c r="C115" s="14"/>
      <c r="D115" s="11"/>
      <c r="E115" s="13"/>
      <c r="F115" s="19"/>
      <c r="G115" s="7"/>
      <c r="H115" s="7"/>
      <c r="I115" s="7"/>
      <c r="J115" s="7"/>
      <c r="K115" s="7"/>
      <c r="L115" s="7"/>
      <c r="M115" s="7"/>
      <c r="N115" s="7"/>
    </row>
    <row r="116" spans="1:14" s="2" customFormat="1" ht="23.25" customHeight="1">
      <c r="A116" s="118" t="s">
        <v>45</v>
      </c>
      <c r="B116" s="11">
        <f t="shared" si="1"/>
        <v>0</v>
      </c>
      <c r="C116" s="14"/>
      <c r="D116" s="11"/>
      <c r="E116" s="11">
        <f>E117+E118</f>
        <v>0</v>
      </c>
      <c r="F116" s="12">
        <f>F117+F118</f>
        <v>0</v>
      </c>
      <c r="G116" s="7"/>
      <c r="H116" s="7"/>
      <c r="I116" s="7"/>
      <c r="J116" s="7"/>
      <c r="K116" s="7"/>
      <c r="L116" s="7"/>
      <c r="M116" s="7"/>
      <c r="N116" s="7"/>
    </row>
    <row r="117" spans="1:7" s="2" customFormat="1" ht="24.75" customHeight="1">
      <c r="A117" s="39" t="s">
        <v>17</v>
      </c>
      <c r="B117" s="11">
        <f t="shared" si="1"/>
        <v>0</v>
      </c>
      <c r="C117" s="14"/>
      <c r="D117" s="11"/>
      <c r="E117" s="11"/>
      <c r="F117" s="171"/>
      <c r="G117" s="7"/>
    </row>
    <row r="118" spans="1:7" s="2" customFormat="1" ht="24.75" customHeight="1">
      <c r="A118" s="39" t="s">
        <v>14</v>
      </c>
      <c r="B118" s="11">
        <f t="shared" si="1"/>
        <v>0</v>
      </c>
      <c r="C118" s="14"/>
      <c r="D118" s="11"/>
      <c r="E118" s="11">
        <f>E120+E119</f>
        <v>0</v>
      </c>
      <c r="F118" s="12">
        <f>F120+F119</f>
        <v>0</v>
      </c>
      <c r="G118" s="7"/>
    </row>
    <row r="119" spans="1:7" s="20" customFormat="1" ht="24.75" customHeight="1">
      <c r="A119" s="39" t="s">
        <v>15</v>
      </c>
      <c r="B119" s="11">
        <f t="shared" si="1"/>
        <v>0</v>
      </c>
      <c r="C119" s="14"/>
      <c r="D119" s="11"/>
      <c r="E119" s="11"/>
      <c r="F119" s="12"/>
      <c r="G119" s="7"/>
    </row>
    <row r="120" spans="1:7" s="2" customFormat="1" ht="24.75" customHeight="1">
      <c r="A120" s="39" t="s">
        <v>16</v>
      </c>
      <c r="B120" s="11">
        <f t="shared" si="1"/>
        <v>0</v>
      </c>
      <c r="C120" s="14"/>
      <c r="D120" s="11"/>
      <c r="E120" s="11"/>
      <c r="F120" s="12"/>
      <c r="G120" s="7"/>
    </row>
    <row r="121" spans="1:7" s="2" customFormat="1" ht="24.75" customHeight="1">
      <c r="A121" s="118" t="s">
        <v>58</v>
      </c>
      <c r="B121" s="11">
        <f t="shared" si="1"/>
        <v>279.66700000000003</v>
      </c>
      <c r="C121" s="23"/>
      <c r="D121" s="11"/>
      <c r="E121" s="23">
        <f>E122+E123</f>
        <v>279.66700000000003</v>
      </c>
      <c r="F121" s="24">
        <f>F122+F123</f>
        <v>0</v>
      </c>
      <c r="G121" s="7"/>
    </row>
    <row r="122" spans="1:7" s="2" customFormat="1" ht="24.75" customHeight="1">
      <c r="A122" s="39" t="s">
        <v>17</v>
      </c>
      <c r="B122" s="11">
        <f t="shared" si="1"/>
        <v>188.247</v>
      </c>
      <c r="C122" s="11"/>
      <c r="D122" s="11"/>
      <c r="E122" s="23">
        <v>188.247</v>
      </c>
      <c r="F122" s="24"/>
      <c r="G122" s="7"/>
    </row>
    <row r="123" spans="1:7" s="2" customFormat="1" ht="24.75" customHeight="1">
      <c r="A123" s="39" t="s">
        <v>14</v>
      </c>
      <c r="B123" s="11">
        <f t="shared" si="1"/>
        <v>91.42</v>
      </c>
      <c r="C123" s="11"/>
      <c r="D123" s="11"/>
      <c r="E123" s="23">
        <f>E124+E125</f>
        <v>91.42</v>
      </c>
      <c r="F123" s="24">
        <f>F124+F125</f>
        <v>0</v>
      </c>
      <c r="G123" s="7"/>
    </row>
    <row r="124" spans="1:7" s="20" customFormat="1" ht="24.75" customHeight="1">
      <c r="A124" s="39" t="s">
        <v>15</v>
      </c>
      <c r="B124" s="11">
        <f t="shared" si="1"/>
        <v>91.42</v>
      </c>
      <c r="C124" s="11"/>
      <c r="D124" s="11"/>
      <c r="E124" s="14">
        <v>91.42</v>
      </c>
      <c r="F124" s="15"/>
      <c r="G124" s="7"/>
    </row>
    <row r="125" spans="1:7" s="2" customFormat="1" ht="24.75" customHeight="1">
      <c r="A125" s="39" t="s">
        <v>16</v>
      </c>
      <c r="B125" s="11">
        <f t="shared" si="1"/>
        <v>0</v>
      </c>
      <c r="C125" s="11"/>
      <c r="D125" s="11"/>
      <c r="E125" s="14"/>
      <c r="F125" s="15"/>
      <c r="G125" s="7"/>
    </row>
    <row r="126" spans="1:7" s="2" customFormat="1" ht="24.75" customHeight="1">
      <c r="A126" s="118" t="s">
        <v>7</v>
      </c>
      <c r="B126" s="11">
        <f t="shared" si="1"/>
        <v>1504.6729999999998</v>
      </c>
      <c r="C126" s="23"/>
      <c r="D126" s="11"/>
      <c r="E126" s="23">
        <f>E127+E128</f>
        <v>643.8679999999999</v>
      </c>
      <c r="F126" s="24">
        <f>F127+F128</f>
        <v>860.8049999999998</v>
      </c>
      <c r="G126" s="7"/>
    </row>
    <row r="127" spans="1:7" s="32" customFormat="1" ht="24.75" customHeight="1">
      <c r="A127" s="39" t="s">
        <v>17</v>
      </c>
      <c r="B127" s="11">
        <f t="shared" si="1"/>
        <v>616.202</v>
      </c>
      <c r="C127" s="11"/>
      <c r="D127" s="11"/>
      <c r="E127" s="11">
        <v>390.07</v>
      </c>
      <c r="F127" s="12">
        <v>226.132</v>
      </c>
      <c r="G127" s="7"/>
    </row>
    <row r="128" spans="1:7" s="2" customFormat="1" ht="26.25" customHeight="1">
      <c r="A128" s="39" t="s">
        <v>14</v>
      </c>
      <c r="B128" s="11">
        <f t="shared" si="1"/>
        <v>888.4709999999999</v>
      </c>
      <c r="C128" s="11"/>
      <c r="D128" s="11"/>
      <c r="E128" s="23">
        <f>E129+E130+E131</f>
        <v>253.798</v>
      </c>
      <c r="F128" s="24">
        <f>F129+F130+F131</f>
        <v>634.6729999999999</v>
      </c>
      <c r="G128" s="7"/>
    </row>
    <row r="129" spans="1:7" s="20" customFormat="1" ht="26.25" customHeight="1">
      <c r="A129" s="39" t="s">
        <v>15</v>
      </c>
      <c r="B129" s="11">
        <f t="shared" si="1"/>
        <v>699.0509999999999</v>
      </c>
      <c r="C129" s="11"/>
      <c r="D129" s="11"/>
      <c r="E129" s="13">
        <v>242.038</v>
      </c>
      <c r="F129" s="19">
        <v>457.013</v>
      </c>
      <c r="G129" s="7"/>
    </row>
    <row r="130" spans="1:7" s="2" customFormat="1" ht="26.25" customHeight="1">
      <c r="A130" s="47" t="s">
        <v>57</v>
      </c>
      <c r="B130" s="11">
        <f t="shared" si="1"/>
        <v>77.74</v>
      </c>
      <c r="C130" s="11"/>
      <c r="D130" s="11"/>
      <c r="E130" s="13">
        <v>8.88</v>
      </c>
      <c r="F130" s="19">
        <v>68.86</v>
      </c>
      <c r="G130" s="7"/>
    </row>
    <row r="131" spans="1:7" s="2" customFormat="1" ht="26.25" customHeight="1">
      <c r="A131" s="39" t="s">
        <v>16</v>
      </c>
      <c r="B131" s="11">
        <f t="shared" si="1"/>
        <v>111.67999999999999</v>
      </c>
      <c r="C131" s="11"/>
      <c r="D131" s="11"/>
      <c r="E131" s="13">
        <v>2.88</v>
      </c>
      <c r="F131" s="19">
        <v>108.8</v>
      </c>
      <c r="G131" s="7"/>
    </row>
    <row r="132" spans="1:7" s="21" customFormat="1" ht="36" customHeight="1">
      <c r="A132" s="118" t="s">
        <v>5</v>
      </c>
      <c r="B132" s="11">
        <f t="shared" si="1"/>
        <v>3509.771</v>
      </c>
      <c r="C132" s="23">
        <f>C133+C134+C136</f>
        <v>375.061</v>
      </c>
      <c r="D132" s="11"/>
      <c r="E132" s="23">
        <f>E133+E134+E136</f>
        <v>1981.864</v>
      </c>
      <c r="F132" s="24">
        <f>F133+F134+F136</f>
        <v>1152.846</v>
      </c>
      <c r="G132" s="7"/>
    </row>
    <row r="133" spans="1:7" s="21" customFormat="1" ht="36" customHeight="1">
      <c r="A133" s="39" t="s">
        <v>17</v>
      </c>
      <c r="B133" s="11">
        <f t="shared" si="1"/>
        <v>1756.717</v>
      </c>
      <c r="C133" s="23"/>
      <c r="D133" s="23"/>
      <c r="E133" s="11">
        <v>1531.5</v>
      </c>
      <c r="F133" s="12">
        <v>225.217</v>
      </c>
      <c r="G133" s="7"/>
    </row>
    <row r="134" spans="1:7" s="21" customFormat="1" ht="19.5" customHeight="1">
      <c r="A134" s="50" t="s">
        <v>80</v>
      </c>
      <c r="B134" s="11">
        <f t="shared" si="1"/>
        <v>375.061</v>
      </c>
      <c r="C134" s="130">
        <v>375.061</v>
      </c>
      <c r="D134" s="11"/>
      <c r="E134" s="11"/>
      <c r="F134" s="12"/>
      <c r="G134" s="7"/>
    </row>
    <row r="135" spans="1:7" s="21" customFormat="1" ht="19.5" customHeight="1">
      <c r="A135" s="50" t="s">
        <v>43</v>
      </c>
      <c r="B135" s="119">
        <f t="shared" si="1"/>
        <v>0.556</v>
      </c>
      <c r="C135" s="130">
        <v>0.556</v>
      </c>
      <c r="D135" s="116"/>
      <c r="E135" s="116"/>
      <c r="F135" s="60"/>
      <c r="G135" s="7"/>
    </row>
    <row r="136" spans="1:7" s="55" customFormat="1" ht="39.75" customHeight="1">
      <c r="A136" s="39" t="s">
        <v>14</v>
      </c>
      <c r="B136" s="11">
        <f t="shared" si="1"/>
        <v>1377.993</v>
      </c>
      <c r="C136" s="11"/>
      <c r="D136" s="11"/>
      <c r="E136" s="23">
        <f>E137+E138+E139</f>
        <v>450.3639999999999</v>
      </c>
      <c r="F136" s="24">
        <f>F137+F138+F139</f>
        <v>927.6289999999999</v>
      </c>
      <c r="G136" s="7"/>
    </row>
    <row r="137" spans="1:7" s="55" customFormat="1" ht="19.5" customHeight="1">
      <c r="A137" s="39" t="s">
        <v>15</v>
      </c>
      <c r="B137" s="11">
        <f t="shared" si="1"/>
        <v>1049.327</v>
      </c>
      <c r="C137" s="23"/>
      <c r="D137" s="23"/>
      <c r="E137" s="14">
        <v>272.691</v>
      </c>
      <c r="F137" s="15">
        <v>776.636</v>
      </c>
      <c r="G137" s="7"/>
    </row>
    <row r="138" spans="1:7" s="55" customFormat="1" ht="19.5" customHeight="1">
      <c r="A138" s="47" t="s">
        <v>57</v>
      </c>
      <c r="B138" s="11">
        <f t="shared" si="1"/>
        <v>313.12199999999996</v>
      </c>
      <c r="C138" s="14"/>
      <c r="D138" s="14"/>
      <c r="E138" s="14">
        <v>162.129</v>
      </c>
      <c r="F138" s="15">
        <v>150.993</v>
      </c>
      <c r="G138" s="7"/>
    </row>
    <row r="139" spans="1:6" ht="18.75" customHeight="1">
      <c r="A139" s="39" t="s">
        <v>16</v>
      </c>
      <c r="B139" s="11">
        <f t="shared" si="1"/>
        <v>15.544</v>
      </c>
      <c r="C139" s="14"/>
      <c r="D139" s="14"/>
      <c r="E139" s="14">
        <v>15.544</v>
      </c>
      <c r="F139" s="15">
        <v>0</v>
      </c>
    </row>
    <row r="140" spans="1:7" s="16" customFormat="1" ht="25.5" customHeight="1">
      <c r="A140" s="118" t="s">
        <v>31</v>
      </c>
      <c r="B140" s="11">
        <f t="shared" si="1"/>
        <v>6321.201999999999</v>
      </c>
      <c r="C140" s="23"/>
      <c r="D140" s="11"/>
      <c r="E140" s="23">
        <f>E141+E142</f>
        <v>1445.4270000000001</v>
      </c>
      <c r="F140" s="24">
        <f>F141+F142</f>
        <v>4875.775</v>
      </c>
      <c r="G140" s="10"/>
    </row>
    <row r="141" spans="1:6" ht="18.75">
      <c r="A141" s="39" t="s">
        <v>17</v>
      </c>
      <c r="B141" s="11">
        <f t="shared" si="1"/>
        <v>2848.852</v>
      </c>
      <c r="C141" s="11"/>
      <c r="D141" s="11"/>
      <c r="E141" s="23">
        <v>1402.429</v>
      </c>
      <c r="F141" s="24">
        <v>1446.423</v>
      </c>
    </row>
    <row r="142" spans="1:7" s="31" customFormat="1" ht="24.75" customHeight="1">
      <c r="A142" s="39" t="s">
        <v>14</v>
      </c>
      <c r="B142" s="11">
        <f t="shared" si="1"/>
        <v>3472.35</v>
      </c>
      <c r="C142" s="11"/>
      <c r="D142" s="11"/>
      <c r="E142" s="23">
        <f>E143+E144</f>
        <v>42.998000000000005</v>
      </c>
      <c r="F142" s="24">
        <f>F143+F144</f>
        <v>3429.352</v>
      </c>
      <c r="G142" s="36"/>
    </row>
    <row r="143" spans="1:7" s="22" customFormat="1" ht="24.75" customHeight="1">
      <c r="A143" s="39" t="s">
        <v>15</v>
      </c>
      <c r="B143" s="11">
        <f t="shared" si="1"/>
        <v>350.23199999999997</v>
      </c>
      <c r="C143" s="13"/>
      <c r="D143" s="11"/>
      <c r="E143" s="14">
        <v>18.837</v>
      </c>
      <c r="F143" s="15">
        <v>331.395</v>
      </c>
      <c r="G143" s="37"/>
    </row>
    <row r="144" spans="1:6" s="3" customFormat="1" ht="24.75" customHeight="1" thickBot="1">
      <c r="A144" s="38" t="s">
        <v>16</v>
      </c>
      <c r="B144" s="54">
        <f>C144+D144+E144+F144</f>
        <v>3122.118</v>
      </c>
      <c r="C144" s="59"/>
      <c r="D144" s="54"/>
      <c r="E144" s="14">
        <v>24.161</v>
      </c>
      <c r="F144" s="15">
        <v>3097.957</v>
      </c>
    </row>
    <row r="145" spans="1:7" s="80" customFormat="1" ht="33" customHeight="1" thickBot="1">
      <c r="A145" s="132" t="s">
        <v>17</v>
      </c>
      <c r="B145" s="133">
        <f aca="true" t="shared" si="2" ref="B145:B159">C145+D145+E145+F145</f>
        <v>91629.43900000001</v>
      </c>
      <c r="C145" s="134">
        <f>C146+C147+C151</f>
        <v>45531.087</v>
      </c>
      <c r="D145" s="134">
        <f>D146+D147+D151</f>
        <v>1671.2930000000001</v>
      </c>
      <c r="E145" s="134">
        <f>E146+E147+E151</f>
        <v>30406.837</v>
      </c>
      <c r="F145" s="135">
        <f>F146+F147+F151</f>
        <v>14020.222000000003</v>
      </c>
      <c r="G145" s="37"/>
    </row>
    <row r="146" spans="1:7" s="81" customFormat="1" ht="24.75" customHeight="1">
      <c r="A146" s="52" t="s">
        <v>59</v>
      </c>
      <c r="B146" s="68">
        <f t="shared" si="2"/>
        <v>82393.337</v>
      </c>
      <c r="C146" s="172">
        <f>C10+C24+C29+C34+C39+C47+C52+C57+C62+C67+C78+C85+C92+C97+C102+C107+C112+C117+C122+C127+C133+C141</f>
        <v>36294.985</v>
      </c>
      <c r="D146" s="172">
        <f>D10+D24+D29+D34+D39+D47+D52+D57+D62+D67+D78+D85+D92+D97+D102+D107+D112+D117+D122+D127+D133+D141</f>
        <v>1671.2930000000001</v>
      </c>
      <c r="E146" s="172">
        <f>E10+E24+E29+E34+E39+E47+E52+E57+E62+E67+E78+E85+E92+E97+E102+E107+E112+E117+E122+E127+E133+E141</f>
        <v>30406.837</v>
      </c>
      <c r="F146" s="173">
        <f>F10+F24+F29+F34+F39+F47+F52+F57+F62+F67+F78+F85+F92+F97+F102+F107+F112+F117+F122+F127+F133+F141</f>
        <v>14020.222000000003</v>
      </c>
      <c r="G146" s="3"/>
    </row>
    <row r="147" spans="1:7" s="22" customFormat="1" ht="24.75" customHeight="1">
      <c r="A147" s="52" t="s">
        <v>61</v>
      </c>
      <c r="B147" s="9">
        <f t="shared" si="2"/>
        <v>9236.101999999999</v>
      </c>
      <c r="C147" s="23">
        <f>C11+C40+C68+C86+C79+C134</f>
        <v>9236.101999999999</v>
      </c>
      <c r="D147" s="23">
        <f aca="true" t="shared" si="3" ref="D147:F148">D11+D40+D68+D86+D79+D134</f>
        <v>0</v>
      </c>
      <c r="E147" s="23">
        <f t="shared" si="3"/>
        <v>0</v>
      </c>
      <c r="F147" s="24">
        <f t="shared" si="3"/>
        <v>0</v>
      </c>
      <c r="G147" s="37"/>
    </row>
    <row r="148" spans="1:6" ht="24.75" customHeight="1">
      <c r="A148" s="52" t="s">
        <v>60</v>
      </c>
      <c r="B148" s="9">
        <f t="shared" si="2"/>
        <v>13.48</v>
      </c>
      <c r="C148" s="23">
        <f>C12+C41+C69+C87+C80+C135</f>
        <v>13.48</v>
      </c>
      <c r="D148" s="23">
        <f t="shared" si="3"/>
        <v>0</v>
      </c>
      <c r="E148" s="23">
        <f t="shared" si="3"/>
        <v>0</v>
      </c>
      <c r="F148" s="24">
        <f t="shared" si="3"/>
        <v>0</v>
      </c>
    </row>
    <row r="149" spans="1:6" ht="24.75" customHeight="1">
      <c r="A149" s="39" t="s">
        <v>70</v>
      </c>
      <c r="B149" s="9">
        <f t="shared" si="2"/>
        <v>2391.06</v>
      </c>
      <c r="C149" s="23">
        <f>C17</f>
        <v>2391.06</v>
      </c>
      <c r="D149" s="23">
        <f>D17</f>
        <v>0</v>
      </c>
      <c r="E149" s="23">
        <f>E17</f>
        <v>0</v>
      </c>
      <c r="F149" s="24">
        <f>F17</f>
        <v>0</v>
      </c>
    </row>
    <row r="150" spans="1:6" ht="24.75" customHeight="1">
      <c r="A150" s="52" t="s">
        <v>71</v>
      </c>
      <c r="B150" s="9">
        <f t="shared" si="2"/>
        <v>10.827</v>
      </c>
      <c r="C150" s="23">
        <f>C19</f>
        <v>10.827</v>
      </c>
      <c r="D150" s="23">
        <f>D19</f>
        <v>0</v>
      </c>
      <c r="E150" s="23">
        <f>E19</f>
        <v>0</v>
      </c>
      <c r="F150" s="24">
        <f>F19</f>
        <v>0</v>
      </c>
    </row>
    <row r="151" spans="1:6" ht="24.75" customHeight="1">
      <c r="A151" s="136" t="s">
        <v>39</v>
      </c>
      <c r="B151" s="9">
        <f t="shared" si="2"/>
        <v>0</v>
      </c>
      <c r="C151" s="23">
        <f>C8</f>
        <v>0</v>
      </c>
      <c r="D151" s="23"/>
      <c r="E151" s="23"/>
      <c r="F151" s="24"/>
    </row>
    <row r="152" spans="1:6" ht="24.75" customHeight="1" thickBot="1">
      <c r="A152" s="136" t="s">
        <v>40</v>
      </c>
      <c r="B152" s="49">
        <f t="shared" si="2"/>
        <v>0</v>
      </c>
      <c r="C152" s="176">
        <f>C9</f>
        <v>0</v>
      </c>
      <c r="D152" s="176"/>
      <c r="E152" s="176"/>
      <c r="F152" s="177"/>
    </row>
    <row r="153" spans="1:6" ht="27.75" customHeight="1" thickBot="1">
      <c r="A153" s="139" t="s">
        <v>18</v>
      </c>
      <c r="B153" s="140">
        <f t="shared" si="2"/>
        <v>28722.628</v>
      </c>
      <c r="C153" s="178">
        <f>C154+C155+C156</f>
        <v>164.87099999999998</v>
      </c>
      <c r="D153" s="178">
        <f>D154+D155+D156</f>
        <v>1.53</v>
      </c>
      <c r="E153" s="178">
        <f>E154+E155+E156</f>
        <v>2237.88</v>
      </c>
      <c r="F153" s="179">
        <f>F154+F155+F156</f>
        <v>26318.347</v>
      </c>
    </row>
    <row r="154" spans="1:6" ht="27.75" customHeight="1">
      <c r="A154" s="143" t="s">
        <v>15</v>
      </c>
      <c r="B154" s="144">
        <f t="shared" si="2"/>
        <v>11498.807</v>
      </c>
      <c r="C154" s="180">
        <f>C14+C26+C31+C36+C43+C49+C54+C59+C64+C75+C82+C89+C94+C99+C104+C109+C114+C119+C124+C129+C137+C143</f>
        <v>22.361</v>
      </c>
      <c r="D154" s="180">
        <f>D14+D26+D31+D36+D43+D49+D54+D59+D64+D75+D82+D89+D94+D99+D104+D109+D114+D119+D124+D129+D137+D143</f>
        <v>0</v>
      </c>
      <c r="E154" s="180">
        <f>E14+E26+E31+E36+E43+E49+E54+E59+E64+E75+E82+E89+E94+E99+E104+E109+E114+E119+E124+E129+E137+E143</f>
        <v>1066.899</v>
      </c>
      <c r="F154" s="181">
        <f>F14+F26+F31+F36+F43+F49+F54+F59+F64+F75+F82+F89+F94+F99+F104+F109+F114+F119+F124+F129+F137+F143</f>
        <v>10409.547</v>
      </c>
    </row>
    <row r="155" spans="1:6" ht="27.75" customHeight="1">
      <c r="A155" s="47" t="s">
        <v>57</v>
      </c>
      <c r="B155" s="9">
        <f t="shared" si="2"/>
        <v>487.385</v>
      </c>
      <c r="C155" s="23">
        <f>C15+C44+C130+C138</f>
        <v>0</v>
      </c>
      <c r="D155" s="23">
        <f>D15+D44+D130+D138</f>
        <v>0</v>
      </c>
      <c r="E155" s="23">
        <f>E15+E44+E130+E138</f>
        <v>171.009</v>
      </c>
      <c r="F155" s="24">
        <f>F15+F44+F130+F138</f>
        <v>316.376</v>
      </c>
    </row>
    <row r="156" spans="1:6" ht="19.5" thickBot="1">
      <c r="A156" s="132" t="s">
        <v>16</v>
      </c>
      <c r="B156" s="49">
        <f t="shared" si="2"/>
        <v>16736.435999999998</v>
      </c>
      <c r="C156" s="176">
        <f>C16+C27+C32+C37++C45+C50+C55+C60+C65+C76+C83+C90+C95+C100+C105+C110+C115+C120+C125+C131+C139+C144</f>
        <v>142.51</v>
      </c>
      <c r="D156" s="176">
        <f>D16+D27+D32+D37++D45+D50+D55+D60+D65+D76+D83+D90+D95+D100+D105+D110+D115+D120+D125+D131+D139+D144</f>
        <v>1.53</v>
      </c>
      <c r="E156" s="176">
        <f>E16+E27+E32+E37++E45+E50+E55+E60+E65+E76+E83+E90+E95+E100+E105+E110+E115+E120+E125+E131+E139+E144</f>
        <v>999.972</v>
      </c>
      <c r="F156" s="177">
        <f>F16+F27+F32+F37++F45+F50+F55+F60+F65+F76+F83+F90+F95+F100+F105+F110+F115+F120+F125+F131+F139+F144</f>
        <v>15592.423999999999</v>
      </c>
    </row>
    <row r="157" spans="1:6" ht="19.5" thickBot="1">
      <c r="A157" s="145" t="s">
        <v>46</v>
      </c>
      <c r="B157" s="85">
        <f t="shared" si="2"/>
        <v>22.208000000000002</v>
      </c>
      <c r="C157" s="182">
        <f>C158+C159</f>
        <v>22.208000000000002</v>
      </c>
      <c r="D157" s="182">
        <f>D158+D159</f>
        <v>0</v>
      </c>
      <c r="E157" s="182">
        <f>E158+E159</f>
        <v>0</v>
      </c>
      <c r="F157" s="183">
        <f>F158+F159</f>
        <v>0</v>
      </c>
    </row>
    <row r="158" spans="1:6" ht="18.75">
      <c r="A158" s="148" t="s">
        <v>47</v>
      </c>
      <c r="B158" s="68">
        <f t="shared" si="2"/>
        <v>22.208000000000002</v>
      </c>
      <c r="C158" s="172">
        <f>C12+C19+C41+C69+C87</f>
        <v>22.208000000000002</v>
      </c>
      <c r="D158" s="172">
        <f>D12+D41+D69+D87</f>
        <v>0</v>
      </c>
      <c r="E158" s="172">
        <f>E12+E41+E69+E87</f>
        <v>0</v>
      </c>
      <c r="F158" s="173">
        <f>F12+F41+F69+F87</f>
        <v>0</v>
      </c>
    </row>
    <row r="159" spans="1:6" ht="19.5" thickBot="1">
      <c r="A159" s="48" t="s">
        <v>55</v>
      </c>
      <c r="B159" s="49">
        <f t="shared" si="2"/>
        <v>0</v>
      </c>
      <c r="C159" s="176">
        <f>C9</f>
        <v>0</v>
      </c>
      <c r="D159" s="176">
        <f>D9</f>
        <v>0</v>
      </c>
      <c r="E159" s="176">
        <f>E9</f>
        <v>0</v>
      </c>
      <c r="F159" s="177">
        <f>F9</f>
        <v>0</v>
      </c>
    </row>
    <row r="160" ht="13.5" thickBot="1"/>
    <row r="161" spans="1:6" ht="24" thickBot="1">
      <c r="A161" s="84" t="s">
        <v>62</v>
      </c>
      <c r="B161" s="85">
        <f>C161+D161+E161+F161</f>
        <v>122743.12700000001</v>
      </c>
      <c r="C161" s="86">
        <f>C6+C17+C23+C28+C33+C38+C46+C51+C56+C61+C66+C77+C84+C91+C96+C101+C106+C111+C116+C121+C126+C132+C140</f>
        <v>48087.018000000004</v>
      </c>
      <c r="D161" s="86">
        <f>D6+D17+D23+D28+D33+D38+D46+D51+D56+D61+D66+D77+D84+D91+D96+D101+D106+D111+D116+D121+D126+D132+D140</f>
        <v>1672.823</v>
      </c>
      <c r="E161" s="86">
        <f>E6+E17+E23+E28+E33+E38+E46+E51+E56+E61+E66+E77+E84+E91+E96+E101+E106+E111+E116+E121+E126+E132+E140</f>
        <v>32644.717</v>
      </c>
      <c r="F161" s="86">
        <f>F6+F17+F23+F28+F33+F38+F46+F51+F56+F61+F66+F77+F84+F91+F96+F101+F106+F111+F116+F121+F126+F132+F140</f>
        <v>40338.568999999996</v>
      </c>
    </row>
  </sheetData>
  <sheetProtection/>
  <mergeCells count="2">
    <mergeCell ref="A1:F1"/>
    <mergeCell ref="A2:F2"/>
  </mergeCells>
  <printOptions horizontalCentered="1"/>
  <pageMargins left="0" right="0" top="0.3937007874015748" bottom="0" header="0.5118110236220472" footer="0.5118110236220472"/>
  <pageSetup horizontalDpi="600" verticalDpi="600" orientation="portrait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159"/>
  <sheetViews>
    <sheetView zoomScale="60" zoomScaleNormal="60" zoomScalePageLayoutView="0" workbookViewId="0" topLeftCell="A1">
      <pane xSplit="2" ySplit="5" topLeftCell="C1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156" sqref="K156"/>
    </sheetView>
  </sheetViews>
  <sheetFormatPr defaultColWidth="9.00390625" defaultRowHeight="12.75"/>
  <cols>
    <col min="1" max="1" width="76.875" style="8" customWidth="1"/>
    <col min="2" max="6" width="25.25390625" style="8" customWidth="1"/>
    <col min="7" max="8" width="9.125" style="8" customWidth="1"/>
  </cols>
  <sheetData>
    <row r="1" spans="1:8" s="34" customFormat="1" ht="61.5" customHeight="1">
      <c r="A1" s="202" t="s">
        <v>82</v>
      </c>
      <c r="B1" s="202"/>
      <c r="C1" s="202"/>
      <c r="D1" s="202"/>
      <c r="E1" s="202"/>
      <c r="F1" s="202"/>
      <c r="G1" s="107"/>
      <c r="H1" s="107"/>
    </row>
    <row r="2" spans="1:8" s="1" customFormat="1" ht="36.75" customHeight="1">
      <c r="A2" s="203" t="s">
        <v>100</v>
      </c>
      <c r="B2" s="203"/>
      <c r="C2" s="203"/>
      <c r="D2" s="204"/>
      <c r="E2" s="204"/>
      <c r="F2" s="204"/>
      <c r="G2" s="108"/>
      <c r="H2" s="108"/>
    </row>
    <row r="3" spans="2:6" ht="18">
      <c r="B3" s="30"/>
      <c r="C3" s="30"/>
      <c r="D3" s="30"/>
      <c r="E3" s="30"/>
      <c r="F3" s="30"/>
    </row>
    <row r="4" spans="2:6" ht="18.75" thickBot="1">
      <c r="B4" s="30"/>
      <c r="C4" s="30"/>
      <c r="D4" s="30"/>
      <c r="E4" s="30"/>
      <c r="F4" s="30"/>
    </row>
    <row r="5" spans="1:8" s="4" customFormat="1" ht="29.25" customHeight="1" thickBot="1">
      <c r="A5" s="109" t="s">
        <v>10</v>
      </c>
      <c r="B5" s="110"/>
      <c r="C5" s="111" t="s">
        <v>0</v>
      </c>
      <c r="D5" s="111" t="s">
        <v>1</v>
      </c>
      <c r="E5" s="111" t="s">
        <v>2</v>
      </c>
      <c r="F5" s="112" t="s">
        <v>3</v>
      </c>
      <c r="G5" s="5"/>
      <c r="H5" s="5"/>
    </row>
    <row r="6" spans="1:8" s="6" customFormat="1" ht="39.75" customHeight="1" thickBot="1">
      <c r="A6" s="67" t="s">
        <v>37</v>
      </c>
      <c r="B6" s="68">
        <f aca="true" t="shared" si="0" ref="B6:B75">C6+D6+E6+F6</f>
        <v>80767.00099999999</v>
      </c>
      <c r="C6" s="172">
        <f>C8+C10+C11+C13</f>
        <v>29799.882999999998</v>
      </c>
      <c r="D6" s="172">
        <f>D8+D10+D11+D13</f>
        <v>1194.9209999999998</v>
      </c>
      <c r="E6" s="172">
        <f>E8+E10+E11+E13</f>
        <v>22551.959</v>
      </c>
      <c r="F6" s="173">
        <f>F8+F10+F11+F13</f>
        <v>27220.238</v>
      </c>
      <c r="G6" s="7"/>
      <c r="H6" s="7"/>
    </row>
    <row r="7" spans="1:8" s="6" customFormat="1" ht="40.5" customHeight="1">
      <c r="A7" s="67" t="s">
        <v>44</v>
      </c>
      <c r="B7" s="56">
        <f t="shared" si="0"/>
        <v>19.303</v>
      </c>
      <c r="C7" s="180">
        <f>C9+C12</f>
        <v>8.794</v>
      </c>
      <c r="D7" s="180">
        <f>D9+D12</f>
        <v>1.644</v>
      </c>
      <c r="E7" s="180">
        <f>E9+E12</f>
        <v>8.689</v>
      </c>
      <c r="F7" s="181">
        <f>F9+F12</f>
        <v>0.176</v>
      </c>
      <c r="G7" s="7"/>
      <c r="H7" s="7"/>
    </row>
    <row r="8" spans="1:8" s="6" customFormat="1" ht="24.75" customHeight="1">
      <c r="A8" s="113" t="s">
        <v>39</v>
      </c>
      <c r="B8" s="164">
        <f t="shared" si="0"/>
        <v>1347.015</v>
      </c>
      <c r="C8" s="180">
        <v>1347.015</v>
      </c>
      <c r="D8" s="180"/>
      <c r="E8" s="180"/>
      <c r="F8" s="181"/>
      <c r="G8" s="7"/>
      <c r="H8" s="7"/>
    </row>
    <row r="9" spans="1:8" s="6" customFormat="1" ht="24.75" customHeight="1">
      <c r="A9" s="113" t="s">
        <v>40</v>
      </c>
      <c r="B9" s="164">
        <f t="shared" si="0"/>
        <v>3.37</v>
      </c>
      <c r="C9" s="180">
        <v>3.37</v>
      </c>
      <c r="D9" s="180"/>
      <c r="E9" s="180"/>
      <c r="F9" s="181"/>
      <c r="G9" s="7"/>
      <c r="H9" s="7"/>
    </row>
    <row r="10" spans="1:6" s="7" customFormat="1" ht="28.5" customHeight="1">
      <c r="A10" s="50" t="s">
        <v>41</v>
      </c>
      <c r="B10" s="11">
        <f t="shared" si="0"/>
        <v>52360.651</v>
      </c>
      <c r="C10" s="11">
        <v>25137.534</v>
      </c>
      <c r="D10" s="11">
        <v>685.478</v>
      </c>
      <c r="E10" s="11">
        <v>16523.533</v>
      </c>
      <c r="F10" s="12">
        <v>10014.106</v>
      </c>
    </row>
    <row r="11" spans="1:8" s="51" customFormat="1" ht="33.75" customHeight="1">
      <c r="A11" s="50" t="s">
        <v>42</v>
      </c>
      <c r="B11" s="116">
        <f t="shared" si="0"/>
        <v>8926.21</v>
      </c>
      <c r="C11" s="115">
        <v>3273.17</v>
      </c>
      <c r="D11" s="116">
        <v>507.863</v>
      </c>
      <c r="E11" s="116">
        <v>5035.127</v>
      </c>
      <c r="F11" s="117">
        <v>110.05</v>
      </c>
      <c r="G11" s="45"/>
      <c r="H11" s="45"/>
    </row>
    <row r="12" spans="1:8" s="51" customFormat="1" ht="33.75" customHeight="1">
      <c r="A12" s="50" t="s">
        <v>43</v>
      </c>
      <c r="B12" s="116">
        <f t="shared" si="0"/>
        <v>15.933000000000002</v>
      </c>
      <c r="C12" s="115">
        <v>5.424</v>
      </c>
      <c r="D12" s="116">
        <v>1.644</v>
      </c>
      <c r="E12" s="116">
        <v>8.689</v>
      </c>
      <c r="F12" s="117">
        <v>0.176</v>
      </c>
      <c r="G12" s="45"/>
      <c r="H12" s="45"/>
    </row>
    <row r="13" spans="1:8" s="20" customFormat="1" ht="20.25" customHeight="1">
      <c r="A13" s="39" t="s">
        <v>14</v>
      </c>
      <c r="B13" s="11">
        <f t="shared" si="0"/>
        <v>18133.125000000004</v>
      </c>
      <c r="C13" s="11">
        <f>C14+C15+C16</f>
        <v>42.164</v>
      </c>
      <c r="D13" s="11">
        <f>D14+D15+D16</f>
        <v>1.58</v>
      </c>
      <c r="E13" s="11">
        <f>E14+E15+E16</f>
        <v>993.299</v>
      </c>
      <c r="F13" s="11">
        <f>F14+F15+F16</f>
        <v>17096.082000000002</v>
      </c>
      <c r="G13" s="7"/>
      <c r="H13" s="7"/>
    </row>
    <row r="14" spans="1:6" s="7" customFormat="1" ht="21.75" customHeight="1">
      <c r="A14" s="39" t="s">
        <v>15</v>
      </c>
      <c r="B14" s="11">
        <f t="shared" si="0"/>
        <v>5310.737</v>
      </c>
      <c r="C14" s="14">
        <v>20.539</v>
      </c>
      <c r="D14" s="14">
        <v>0</v>
      </c>
      <c r="E14" s="14">
        <v>259.54</v>
      </c>
      <c r="F14" s="15">
        <v>5030.658</v>
      </c>
    </row>
    <row r="15" spans="1:6" s="7" customFormat="1" ht="24.75" customHeight="1">
      <c r="A15" s="47" t="s">
        <v>57</v>
      </c>
      <c r="B15" s="11">
        <f t="shared" si="0"/>
        <v>0</v>
      </c>
      <c r="C15" s="14">
        <v>0</v>
      </c>
      <c r="D15" s="14">
        <v>0</v>
      </c>
      <c r="E15" s="14">
        <v>0</v>
      </c>
      <c r="F15" s="15">
        <v>0</v>
      </c>
    </row>
    <row r="16" spans="1:8" s="2" customFormat="1" ht="21.75" customHeight="1">
      <c r="A16" s="39" t="s">
        <v>16</v>
      </c>
      <c r="B16" s="11">
        <f t="shared" si="0"/>
        <v>12822.388</v>
      </c>
      <c r="C16" s="14">
        <v>21.625</v>
      </c>
      <c r="D16" s="14">
        <v>1.58</v>
      </c>
      <c r="E16" s="14">
        <v>733.759</v>
      </c>
      <c r="F16" s="15">
        <v>12065.424</v>
      </c>
      <c r="G16" s="7"/>
      <c r="H16" s="7"/>
    </row>
    <row r="17" spans="1:8" s="77" customFormat="1" ht="60.75" customHeight="1">
      <c r="A17" s="118" t="s">
        <v>66</v>
      </c>
      <c r="B17" s="11">
        <f t="shared" si="0"/>
        <v>3337.841</v>
      </c>
      <c r="C17" s="23">
        <f>C18+C20</f>
        <v>3337.841</v>
      </c>
      <c r="D17" s="23">
        <f>D18+D20</f>
        <v>0</v>
      </c>
      <c r="E17" s="23">
        <f>E18+E20</f>
        <v>0</v>
      </c>
      <c r="F17" s="24">
        <f>F18+F20</f>
        <v>0</v>
      </c>
      <c r="G17" s="7"/>
      <c r="H17" s="7"/>
    </row>
    <row r="18" spans="1:8" s="2" customFormat="1" ht="24.75" customHeight="1">
      <c r="A18" s="39" t="s">
        <v>17</v>
      </c>
      <c r="B18" s="78">
        <f t="shared" si="0"/>
        <v>3337.841</v>
      </c>
      <c r="C18" s="79">
        <v>3337.841</v>
      </c>
      <c r="D18" s="59"/>
      <c r="E18" s="59"/>
      <c r="F18" s="74"/>
      <c r="G18" s="7"/>
      <c r="H18" s="7"/>
    </row>
    <row r="19" spans="1:8" s="51" customFormat="1" ht="26.25" customHeight="1">
      <c r="A19" s="50" t="s">
        <v>67</v>
      </c>
      <c r="B19" s="119">
        <f t="shared" si="0"/>
        <v>10.633</v>
      </c>
      <c r="C19" s="79">
        <v>10.633</v>
      </c>
      <c r="D19" s="120"/>
      <c r="E19" s="120"/>
      <c r="F19" s="121"/>
      <c r="G19" s="45"/>
      <c r="H19" s="45"/>
    </row>
    <row r="20" spans="1:8" s="2" customFormat="1" ht="24.75" customHeight="1">
      <c r="A20" s="39" t="s">
        <v>14</v>
      </c>
      <c r="B20" s="11">
        <f t="shared" si="0"/>
        <v>0</v>
      </c>
      <c r="C20" s="11">
        <f>C21+C22</f>
        <v>0</v>
      </c>
      <c r="D20" s="11">
        <f>D21+D22</f>
        <v>0</v>
      </c>
      <c r="E20" s="11">
        <f>E21+E22</f>
        <v>0</v>
      </c>
      <c r="F20" s="11">
        <f>F21+F22</f>
        <v>0</v>
      </c>
      <c r="G20" s="7"/>
      <c r="H20" s="7"/>
    </row>
    <row r="21" spans="1:8" s="2" customFormat="1" ht="24.75" customHeight="1">
      <c r="A21" s="39" t="s">
        <v>15</v>
      </c>
      <c r="B21" s="11">
        <f t="shared" si="0"/>
        <v>0</v>
      </c>
      <c r="C21" s="59"/>
      <c r="D21" s="59"/>
      <c r="E21" s="59"/>
      <c r="F21" s="74"/>
      <c r="G21" s="7"/>
      <c r="H21" s="7"/>
    </row>
    <row r="22" spans="1:6" s="7" customFormat="1" ht="25.5" customHeight="1">
      <c r="A22" s="39" t="s">
        <v>16</v>
      </c>
      <c r="B22" s="54">
        <f t="shared" si="0"/>
        <v>0</v>
      </c>
      <c r="C22" s="59"/>
      <c r="D22" s="59"/>
      <c r="E22" s="59"/>
      <c r="F22" s="74"/>
    </row>
    <row r="23" spans="1:8" s="20" customFormat="1" ht="25.5" customHeight="1">
      <c r="A23" s="118" t="s">
        <v>36</v>
      </c>
      <c r="B23" s="11">
        <f t="shared" si="0"/>
        <v>6416.9490000000005</v>
      </c>
      <c r="C23" s="23">
        <v>931.79</v>
      </c>
      <c r="D23" s="23"/>
      <c r="E23" s="23">
        <v>2347.213</v>
      </c>
      <c r="F23" s="24">
        <v>3137.946</v>
      </c>
      <c r="G23" s="7"/>
      <c r="H23" s="7"/>
    </row>
    <row r="24" spans="1:6" s="7" customFormat="1" ht="25.5" customHeight="1">
      <c r="A24" s="39" t="s">
        <v>17</v>
      </c>
      <c r="B24" s="11">
        <f t="shared" si="0"/>
        <v>3991.208</v>
      </c>
      <c r="C24" s="11">
        <v>804.28</v>
      </c>
      <c r="D24" s="11">
        <v>0</v>
      </c>
      <c r="E24" s="11">
        <v>1992.584</v>
      </c>
      <c r="F24" s="12">
        <v>1194.344</v>
      </c>
    </row>
    <row r="25" spans="1:6" s="7" customFormat="1" ht="25.5" customHeight="1">
      <c r="A25" s="39" t="s">
        <v>14</v>
      </c>
      <c r="B25" s="11">
        <f t="shared" si="0"/>
        <v>2425.741</v>
      </c>
      <c r="C25" s="11">
        <v>127.51</v>
      </c>
      <c r="D25" s="11">
        <v>0</v>
      </c>
      <c r="E25" s="11">
        <v>354.629</v>
      </c>
      <c r="F25" s="11">
        <v>1943.6019999999999</v>
      </c>
    </row>
    <row r="26" spans="1:8" s="2" customFormat="1" ht="25.5" customHeight="1">
      <c r="A26" s="39" t="s">
        <v>15</v>
      </c>
      <c r="B26" s="11">
        <f t="shared" si="0"/>
        <v>1396.993</v>
      </c>
      <c r="C26" s="14"/>
      <c r="D26" s="14"/>
      <c r="E26" s="14">
        <v>95.03</v>
      </c>
      <c r="F26" s="15">
        <v>1301.963</v>
      </c>
      <c r="G26" s="7"/>
      <c r="H26" s="7"/>
    </row>
    <row r="27" spans="1:8" s="20" customFormat="1" ht="25.5" customHeight="1">
      <c r="A27" s="39" t="s">
        <v>16</v>
      </c>
      <c r="B27" s="11">
        <f t="shared" si="0"/>
        <v>1028.748</v>
      </c>
      <c r="C27" s="14">
        <v>127.51</v>
      </c>
      <c r="D27" s="14">
        <v>0</v>
      </c>
      <c r="E27" s="14">
        <v>259.599</v>
      </c>
      <c r="F27" s="15">
        <v>641.639</v>
      </c>
      <c r="G27" s="7"/>
      <c r="H27" s="7"/>
    </row>
    <row r="28" spans="1:6" s="7" customFormat="1" ht="25.5" customHeight="1">
      <c r="A28" s="118" t="s">
        <v>6</v>
      </c>
      <c r="B28" s="11">
        <f t="shared" si="0"/>
        <v>1025.89</v>
      </c>
      <c r="C28" s="23">
        <v>1025.89</v>
      </c>
      <c r="D28" s="11"/>
      <c r="E28" s="11"/>
      <c r="F28" s="12"/>
    </row>
    <row r="29" spans="1:6" s="7" customFormat="1" ht="25.5" customHeight="1">
      <c r="A29" s="39" t="s">
        <v>17</v>
      </c>
      <c r="B29" s="11">
        <f t="shared" si="0"/>
        <v>1022.321</v>
      </c>
      <c r="C29" s="11">
        <v>1022.321</v>
      </c>
      <c r="D29" s="11"/>
      <c r="E29" s="23"/>
      <c r="F29" s="24"/>
    </row>
    <row r="30" spans="1:8" s="2" customFormat="1" ht="25.5" customHeight="1">
      <c r="A30" s="39" t="s">
        <v>14</v>
      </c>
      <c r="B30" s="11">
        <f t="shared" si="0"/>
        <v>3.569</v>
      </c>
      <c r="C30" s="11">
        <v>3.569</v>
      </c>
      <c r="D30" s="11">
        <v>0</v>
      </c>
      <c r="E30" s="11">
        <v>0</v>
      </c>
      <c r="F30" s="11">
        <v>0</v>
      </c>
      <c r="G30" s="7"/>
      <c r="H30" s="7"/>
    </row>
    <row r="31" spans="1:6" s="7" customFormat="1" ht="20.25" customHeight="1">
      <c r="A31" s="39" t="s">
        <v>15</v>
      </c>
      <c r="B31" s="11">
        <f t="shared" si="0"/>
        <v>3.569</v>
      </c>
      <c r="C31" s="14">
        <v>3.569</v>
      </c>
      <c r="D31" s="14"/>
      <c r="E31" s="14"/>
      <c r="F31" s="15"/>
    </row>
    <row r="32" spans="1:6" s="7" customFormat="1" ht="21.75" customHeight="1">
      <c r="A32" s="39" t="s">
        <v>16</v>
      </c>
      <c r="B32" s="11">
        <f t="shared" si="0"/>
        <v>0</v>
      </c>
      <c r="C32" s="14"/>
      <c r="D32" s="14"/>
      <c r="E32" s="14"/>
      <c r="F32" s="15"/>
    </row>
    <row r="33" spans="1:6" s="7" customFormat="1" ht="36.75" customHeight="1">
      <c r="A33" s="118" t="s">
        <v>104</v>
      </c>
      <c r="B33" s="11">
        <f t="shared" si="0"/>
        <v>670.9699999999999</v>
      </c>
      <c r="C33" s="23">
        <v>0</v>
      </c>
      <c r="D33" s="23">
        <v>562.67</v>
      </c>
      <c r="E33" s="23">
        <v>79.895</v>
      </c>
      <c r="F33" s="24">
        <v>28.405</v>
      </c>
    </row>
    <row r="34" spans="1:8" s="2" customFormat="1" ht="27.75" customHeight="1">
      <c r="A34" s="39" t="s">
        <v>17</v>
      </c>
      <c r="B34" s="11">
        <f t="shared" si="0"/>
        <v>651.2159999999999</v>
      </c>
      <c r="C34" s="11"/>
      <c r="D34" s="11">
        <v>562.67</v>
      </c>
      <c r="E34" s="11">
        <v>60.895</v>
      </c>
      <c r="F34" s="12">
        <v>27.651</v>
      </c>
      <c r="G34" s="7"/>
      <c r="H34" s="7"/>
    </row>
    <row r="35" spans="1:6" s="7" customFormat="1" ht="26.25" customHeight="1">
      <c r="A35" s="39" t="s">
        <v>14</v>
      </c>
      <c r="B35" s="11">
        <f t="shared" si="0"/>
        <v>19.754</v>
      </c>
      <c r="C35" s="11">
        <v>0</v>
      </c>
      <c r="D35" s="11">
        <v>0</v>
      </c>
      <c r="E35" s="11">
        <v>19</v>
      </c>
      <c r="F35" s="11">
        <v>0.754</v>
      </c>
    </row>
    <row r="36" spans="1:8" s="46" customFormat="1" ht="27.75" customHeight="1">
      <c r="A36" s="39" t="s">
        <v>15</v>
      </c>
      <c r="B36" s="11">
        <f t="shared" si="0"/>
        <v>19.754</v>
      </c>
      <c r="C36" s="23"/>
      <c r="D36" s="23"/>
      <c r="E36" s="14">
        <v>19</v>
      </c>
      <c r="F36" s="15">
        <v>0.754</v>
      </c>
      <c r="G36" s="45"/>
      <c r="H36" s="45"/>
    </row>
    <row r="37" spans="1:8" s="20" customFormat="1" ht="24.75" customHeight="1">
      <c r="A37" s="39" t="s">
        <v>16</v>
      </c>
      <c r="B37" s="11">
        <f t="shared" si="0"/>
        <v>0</v>
      </c>
      <c r="C37" s="14"/>
      <c r="D37" s="14"/>
      <c r="E37" s="14"/>
      <c r="F37" s="15"/>
      <c r="G37" s="7"/>
      <c r="H37" s="7"/>
    </row>
    <row r="38" spans="1:6" s="7" customFormat="1" ht="37.5" customHeight="1">
      <c r="A38" s="118" t="s">
        <v>73</v>
      </c>
      <c r="B38" s="11">
        <f t="shared" si="0"/>
        <v>12957.866999999998</v>
      </c>
      <c r="C38" s="23">
        <v>6746.565</v>
      </c>
      <c r="D38" s="23"/>
      <c r="E38" s="23">
        <v>2442.0029999999997</v>
      </c>
      <c r="F38" s="24">
        <v>3769.299</v>
      </c>
    </row>
    <row r="39" spans="1:6" s="7" customFormat="1" ht="37.5" customHeight="1">
      <c r="A39" s="50" t="s">
        <v>38</v>
      </c>
      <c r="B39" s="11">
        <f t="shared" si="0"/>
        <v>4412.417999999999</v>
      </c>
      <c r="C39" s="11">
        <v>897.8129999999992</v>
      </c>
      <c r="D39" s="11"/>
      <c r="E39" s="23">
        <v>2336.298</v>
      </c>
      <c r="F39" s="24">
        <v>1178.307</v>
      </c>
    </row>
    <row r="40" spans="1:8" s="2" customFormat="1" ht="37.5" customHeight="1">
      <c r="A40" s="122" t="s">
        <v>54</v>
      </c>
      <c r="B40" s="11">
        <f t="shared" si="0"/>
        <v>5848.752</v>
      </c>
      <c r="C40" s="11">
        <v>5848.752</v>
      </c>
      <c r="D40" s="11"/>
      <c r="E40" s="11"/>
      <c r="F40" s="12"/>
      <c r="G40" s="7"/>
      <c r="H40" s="7"/>
    </row>
    <row r="41" spans="1:6" s="7" customFormat="1" ht="22.5" customHeight="1">
      <c r="A41" s="52" t="s">
        <v>43</v>
      </c>
      <c r="B41" s="119">
        <f t="shared" si="0"/>
        <v>8.364</v>
      </c>
      <c r="C41" s="124">
        <v>8.364</v>
      </c>
      <c r="D41" s="116"/>
      <c r="E41" s="116"/>
      <c r="F41" s="60"/>
    </row>
    <row r="42" spans="1:8" s="20" customFormat="1" ht="24.75" customHeight="1">
      <c r="A42" s="39" t="s">
        <v>14</v>
      </c>
      <c r="B42" s="11">
        <f t="shared" si="0"/>
        <v>2696.697</v>
      </c>
      <c r="C42" s="11">
        <v>0</v>
      </c>
      <c r="D42" s="11">
        <v>0</v>
      </c>
      <c r="E42" s="11">
        <v>105.705</v>
      </c>
      <c r="F42" s="11">
        <v>2590.992</v>
      </c>
      <c r="G42" s="7"/>
      <c r="H42" s="7"/>
    </row>
    <row r="43" spans="1:6" s="7" customFormat="1" ht="18" customHeight="1">
      <c r="A43" s="39" t="s">
        <v>15</v>
      </c>
      <c r="B43" s="11">
        <f t="shared" si="0"/>
        <v>2570.311</v>
      </c>
      <c r="C43" s="14"/>
      <c r="D43" s="14"/>
      <c r="E43" s="14">
        <v>105.705</v>
      </c>
      <c r="F43" s="15">
        <v>2464.606</v>
      </c>
    </row>
    <row r="44" spans="1:6" s="7" customFormat="1" ht="22.5" customHeight="1">
      <c r="A44" s="47" t="s">
        <v>57</v>
      </c>
      <c r="B44" s="11">
        <f t="shared" si="0"/>
        <v>94.745</v>
      </c>
      <c r="C44" s="14"/>
      <c r="D44" s="14"/>
      <c r="E44" s="14">
        <v>0</v>
      </c>
      <c r="F44" s="15">
        <v>94.745</v>
      </c>
    </row>
    <row r="45" spans="1:6" s="7" customFormat="1" ht="22.5" customHeight="1">
      <c r="A45" s="39" t="s">
        <v>16</v>
      </c>
      <c r="B45" s="11">
        <f t="shared" si="0"/>
        <v>31.641</v>
      </c>
      <c r="C45" s="14"/>
      <c r="D45" s="14"/>
      <c r="E45" s="14">
        <v>0</v>
      </c>
      <c r="F45" s="15">
        <v>31.641</v>
      </c>
    </row>
    <row r="46" spans="1:6" s="7" customFormat="1" ht="23.25" customHeight="1">
      <c r="A46" s="118" t="s">
        <v>35</v>
      </c>
      <c r="B46" s="11">
        <f t="shared" si="0"/>
        <v>109.929</v>
      </c>
      <c r="C46" s="23"/>
      <c r="D46" s="23"/>
      <c r="E46" s="23">
        <v>51.127</v>
      </c>
      <c r="F46" s="24">
        <v>58.802</v>
      </c>
    </row>
    <row r="47" spans="1:8" s="20" customFormat="1" ht="43.5" customHeight="1">
      <c r="A47" s="39" t="s">
        <v>17</v>
      </c>
      <c r="B47" s="11">
        <f t="shared" si="0"/>
        <v>82.473</v>
      </c>
      <c r="C47" s="11"/>
      <c r="D47" s="11"/>
      <c r="E47" s="23">
        <v>51.127</v>
      </c>
      <c r="F47" s="24">
        <v>31.346</v>
      </c>
      <c r="G47" s="7"/>
      <c r="H47" s="7"/>
    </row>
    <row r="48" spans="1:6" s="7" customFormat="1" ht="23.25" customHeight="1">
      <c r="A48" s="39" t="s">
        <v>14</v>
      </c>
      <c r="B48" s="11">
        <f t="shared" si="0"/>
        <v>27.456</v>
      </c>
      <c r="C48" s="11">
        <v>0</v>
      </c>
      <c r="D48" s="11">
        <v>0</v>
      </c>
      <c r="E48" s="11">
        <v>0</v>
      </c>
      <c r="F48" s="11">
        <v>27.456</v>
      </c>
    </row>
    <row r="49" spans="1:6" s="7" customFormat="1" ht="23.25" customHeight="1">
      <c r="A49" s="39" t="s">
        <v>15</v>
      </c>
      <c r="B49" s="11">
        <f t="shared" si="0"/>
        <v>21.307</v>
      </c>
      <c r="C49" s="14"/>
      <c r="D49" s="14"/>
      <c r="E49" s="14"/>
      <c r="F49" s="15">
        <v>21.307</v>
      </c>
    </row>
    <row r="50" spans="1:8" s="2" customFormat="1" ht="19.5" customHeight="1">
      <c r="A50" s="39" t="s">
        <v>16</v>
      </c>
      <c r="B50" s="11">
        <f t="shared" si="0"/>
        <v>6.149</v>
      </c>
      <c r="C50" s="14"/>
      <c r="D50" s="14"/>
      <c r="E50" s="14"/>
      <c r="F50" s="15">
        <v>6.149</v>
      </c>
      <c r="G50" s="7"/>
      <c r="H50" s="7"/>
    </row>
    <row r="51" spans="1:8" s="20" customFormat="1" ht="45.75" customHeight="1">
      <c r="A51" s="125" t="s">
        <v>74</v>
      </c>
      <c r="B51" s="11">
        <f t="shared" si="0"/>
        <v>13.444</v>
      </c>
      <c r="C51" s="23">
        <v>0</v>
      </c>
      <c r="D51" s="23"/>
      <c r="E51" s="23">
        <v>0</v>
      </c>
      <c r="F51" s="24">
        <v>13.444</v>
      </c>
      <c r="G51" s="7"/>
      <c r="H51" s="7"/>
    </row>
    <row r="52" spans="1:8" s="2" customFormat="1" ht="19.5" customHeight="1">
      <c r="A52" s="39" t="s">
        <v>17</v>
      </c>
      <c r="B52" s="11">
        <f t="shared" si="0"/>
        <v>13.444</v>
      </c>
      <c r="C52" s="11"/>
      <c r="D52" s="11"/>
      <c r="E52" s="11"/>
      <c r="F52" s="12">
        <v>13.444</v>
      </c>
      <c r="G52" s="7"/>
      <c r="H52" s="7"/>
    </row>
    <row r="53" spans="1:8" s="2" customFormat="1" ht="19.5" customHeight="1">
      <c r="A53" s="39" t="s">
        <v>14</v>
      </c>
      <c r="B53" s="11">
        <f t="shared" si="0"/>
        <v>0</v>
      </c>
      <c r="C53" s="11">
        <v>0</v>
      </c>
      <c r="D53" s="11">
        <v>0</v>
      </c>
      <c r="E53" s="11">
        <v>0</v>
      </c>
      <c r="F53" s="11">
        <v>0</v>
      </c>
      <c r="G53" s="7"/>
      <c r="H53" s="7"/>
    </row>
    <row r="54" spans="1:8" s="2" customFormat="1" ht="24.75" customHeight="1">
      <c r="A54" s="39" t="s">
        <v>15</v>
      </c>
      <c r="B54" s="11">
        <f t="shared" si="0"/>
        <v>0</v>
      </c>
      <c r="C54" s="23"/>
      <c r="D54" s="23"/>
      <c r="E54" s="23"/>
      <c r="F54" s="15"/>
      <c r="G54" s="7"/>
      <c r="H54" s="7"/>
    </row>
    <row r="55" spans="1:8" s="20" customFormat="1" ht="26.25" customHeight="1">
      <c r="A55" s="39" t="s">
        <v>16</v>
      </c>
      <c r="B55" s="11">
        <f t="shared" si="0"/>
        <v>0</v>
      </c>
      <c r="C55" s="23"/>
      <c r="D55" s="23"/>
      <c r="E55" s="23"/>
      <c r="F55" s="24"/>
      <c r="G55" s="7"/>
      <c r="H55" s="7"/>
    </row>
    <row r="56" spans="1:8" s="2" customFormat="1" ht="26.25" customHeight="1">
      <c r="A56" s="118" t="s">
        <v>75</v>
      </c>
      <c r="B56" s="11">
        <f t="shared" si="0"/>
        <v>2118.0080000000003</v>
      </c>
      <c r="C56" s="23">
        <v>2027.621</v>
      </c>
      <c r="D56" s="23"/>
      <c r="E56" s="23">
        <v>90.387</v>
      </c>
      <c r="F56" s="24"/>
      <c r="G56" s="7"/>
      <c r="H56" s="7"/>
    </row>
    <row r="57" spans="1:8" s="2" customFormat="1" ht="26.25" customHeight="1">
      <c r="A57" s="39" t="s">
        <v>17</v>
      </c>
      <c r="B57" s="11">
        <f t="shared" si="0"/>
        <v>2118.0080000000003</v>
      </c>
      <c r="C57" s="11">
        <v>2027.621</v>
      </c>
      <c r="D57" s="11"/>
      <c r="E57" s="11">
        <v>90.387</v>
      </c>
      <c r="F57" s="12"/>
      <c r="G57" s="7"/>
      <c r="H57" s="7"/>
    </row>
    <row r="58" spans="1:8" s="2" customFormat="1" ht="24.75" customHeight="1">
      <c r="A58" s="39" t="s">
        <v>14</v>
      </c>
      <c r="B58" s="11">
        <f t="shared" si="0"/>
        <v>0</v>
      </c>
      <c r="C58" s="11">
        <v>0</v>
      </c>
      <c r="D58" s="11">
        <v>0</v>
      </c>
      <c r="E58" s="11">
        <v>0</v>
      </c>
      <c r="F58" s="11">
        <v>0</v>
      </c>
      <c r="G58" s="7"/>
      <c r="H58" s="7"/>
    </row>
    <row r="59" spans="1:8" s="2" customFormat="1" ht="27.75" customHeight="1">
      <c r="A59" s="39" t="s">
        <v>15</v>
      </c>
      <c r="B59" s="11">
        <f t="shared" si="0"/>
        <v>0</v>
      </c>
      <c r="C59" s="23"/>
      <c r="D59" s="23"/>
      <c r="E59" s="23"/>
      <c r="F59" s="15"/>
      <c r="G59" s="7"/>
      <c r="H59" s="7"/>
    </row>
    <row r="60" spans="1:8" s="6" customFormat="1" ht="36" customHeight="1">
      <c r="A60" s="39" t="s">
        <v>16</v>
      </c>
      <c r="B60" s="11">
        <f t="shared" si="0"/>
        <v>0</v>
      </c>
      <c r="C60" s="23"/>
      <c r="D60" s="23"/>
      <c r="E60" s="23"/>
      <c r="F60" s="15"/>
      <c r="G60" s="7"/>
      <c r="H60" s="7"/>
    </row>
    <row r="61" spans="1:8" s="6" customFormat="1" ht="45" customHeight="1">
      <c r="A61" s="126" t="s">
        <v>30</v>
      </c>
      <c r="B61" s="11">
        <f t="shared" si="0"/>
        <v>570.502</v>
      </c>
      <c r="C61" s="13"/>
      <c r="D61" s="11"/>
      <c r="E61" s="23">
        <v>399.522</v>
      </c>
      <c r="F61" s="24">
        <v>170.98</v>
      </c>
      <c r="G61" s="7"/>
      <c r="H61" s="7"/>
    </row>
    <row r="62" spans="1:8" s="6" customFormat="1" ht="34.5" customHeight="1">
      <c r="A62" s="39" t="s">
        <v>17</v>
      </c>
      <c r="B62" s="11">
        <f t="shared" si="0"/>
        <v>570.502</v>
      </c>
      <c r="C62" s="11"/>
      <c r="D62" s="11"/>
      <c r="E62" s="23">
        <v>399.522</v>
      </c>
      <c r="F62" s="24">
        <v>170.98</v>
      </c>
      <c r="G62" s="7"/>
      <c r="H62" s="7"/>
    </row>
    <row r="63" spans="1:8" s="6" customFormat="1" ht="28.5" customHeight="1">
      <c r="A63" s="39" t="s">
        <v>14</v>
      </c>
      <c r="B63" s="11">
        <f t="shared" si="0"/>
        <v>0</v>
      </c>
      <c r="C63" s="11">
        <v>0</v>
      </c>
      <c r="D63" s="11">
        <v>0</v>
      </c>
      <c r="E63" s="11">
        <v>0</v>
      </c>
      <c r="F63" s="11">
        <v>0</v>
      </c>
      <c r="G63" s="7"/>
      <c r="H63" s="7"/>
    </row>
    <row r="64" spans="1:8" s="6" customFormat="1" ht="28.5" customHeight="1">
      <c r="A64" s="39" t="s">
        <v>15</v>
      </c>
      <c r="B64" s="11">
        <f t="shared" si="0"/>
        <v>0</v>
      </c>
      <c r="C64" s="13"/>
      <c r="D64" s="11"/>
      <c r="E64" s="13"/>
      <c r="F64" s="19"/>
      <c r="G64" s="7"/>
      <c r="H64" s="7"/>
    </row>
    <row r="65" spans="1:8" s="2" customFormat="1" ht="19.5" customHeight="1">
      <c r="A65" s="39" t="s">
        <v>16</v>
      </c>
      <c r="B65" s="11">
        <f t="shared" si="0"/>
        <v>0</v>
      </c>
      <c r="C65" s="13"/>
      <c r="D65" s="11"/>
      <c r="E65" s="13"/>
      <c r="F65" s="19"/>
      <c r="G65" s="7"/>
      <c r="H65" s="7"/>
    </row>
    <row r="66" spans="1:8" s="2" customFormat="1" ht="19.5" customHeight="1">
      <c r="A66" s="126" t="s">
        <v>4</v>
      </c>
      <c r="B66" s="11">
        <f t="shared" si="0"/>
        <v>893.769</v>
      </c>
      <c r="C66" s="11">
        <v>893.769</v>
      </c>
      <c r="D66" s="11"/>
      <c r="E66" s="11"/>
      <c r="F66" s="12"/>
      <c r="G66" s="7"/>
      <c r="H66" s="7"/>
    </row>
    <row r="67" spans="1:8" s="2" customFormat="1" ht="24.75" customHeight="1">
      <c r="A67" s="50" t="s">
        <v>38</v>
      </c>
      <c r="B67" s="11">
        <f t="shared" si="0"/>
        <v>448.057</v>
      </c>
      <c r="C67" s="23">
        <v>448.057</v>
      </c>
      <c r="D67" s="11"/>
      <c r="E67" s="23">
        <v>0</v>
      </c>
      <c r="F67" s="24">
        <v>0</v>
      </c>
      <c r="G67" s="7"/>
      <c r="H67" s="7"/>
    </row>
    <row r="68" spans="1:8" s="2" customFormat="1" ht="36.75" customHeight="1">
      <c r="A68" s="122" t="s">
        <v>48</v>
      </c>
      <c r="B68" s="87">
        <f t="shared" si="0"/>
        <v>445.712</v>
      </c>
      <c r="C68" s="127">
        <v>445.712</v>
      </c>
      <c r="D68" s="174"/>
      <c r="E68" s="174"/>
      <c r="F68" s="24"/>
      <c r="G68" s="7"/>
      <c r="H68" s="7"/>
    </row>
    <row r="69" spans="1:8" s="46" customFormat="1" ht="39" customHeight="1">
      <c r="A69" s="52" t="s">
        <v>49</v>
      </c>
      <c r="B69" s="123">
        <f t="shared" si="0"/>
        <v>0.711</v>
      </c>
      <c r="C69" s="127">
        <v>0.711</v>
      </c>
      <c r="D69" s="174"/>
      <c r="E69" s="174"/>
      <c r="F69" s="24"/>
      <c r="G69" s="45"/>
      <c r="H69" s="45"/>
    </row>
    <row r="70" spans="1:8" s="46" customFormat="1" ht="30.75" customHeight="1">
      <c r="A70" s="61" t="s">
        <v>50</v>
      </c>
      <c r="B70" s="62">
        <f t="shared" si="0"/>
        <v>235.856</v>
      </c>
      <c r="C70" s="63">
        <v>235.856</v>
      </c>
      <c r="D70" s="64"/>
      <c r="E70" s="64"/>
      <c r="F70" s="24"/>
      <c r="G70" s="45"/>
      <c r="H70" s="45"/>
    </row>
    <row r="71" spans="1:8" s="20" customFormat="1" ht="25.5" customHeight="1">
      <c r="A71" s="61" t="s">
        <v>51</v>
      </c>
      <c r="B71" s="62">
        <f t="shared" si="0"/>
        <v>0.367</v>
      </c>
      <c r="C71" s="63">
        <v>0.367</v>
      </c>
      <c r="D71" s="65"/>
      <c r="E71" s="65"/>
      <c r="F71" s="24"/>
      <c r="G71" s="7"/>
      <c r="H71" s="7"/>
    </row>
    <row r="72" spans="1:8" s="2" customFormat="1" ht="19.5" customHeight="1">
      <c r="A72" s="61" t="s">
        <v>52</v>
      </c>
      <c r="B72" s="62">
        <f t="shared" si="0"/>
        <v>209.856</v>
      </c>
      <c r="C72" s="63">
        <v>209.856</v>
      </c>
      <c r="D72" s="64"/>
      <c r="E72" s="64"/>
      <c r="F72" s="24"/>
      <c r="G72" s="7"/>
      <c r="H72" s="7"/>
    </row>
    <row r="73" spans="1:8" s="2" customFormat="1" ht="19.5" customHeight="1">
      <c r="A73" s="61" t="s">
        <v>53</v>
      </c>
      <c r="B73" s="62">
        <f t="shared" si="0"/>
        <v>0.344</v>
      </c>
      <c r="C73" s="63">
        <v>0.344</v>
      </c>
      <c r="D73" s="65"/>
      <c r="E73" s="65"/>
      <c r="F73" s="24"/>
      <c r="G73" s="7"/>
      <c r="H73" s="7"/>
    </row>
    <row r="74" spans="1:24" s="2" customFormat="1" ht="23.25" customHeight="1">
      <c r="A74" s="39" t="s">
        <v>14</v>
      </c>
      <c r="B74" s="11">
        <f t="shared" si="0"/>
        <v>0</v>
      </c>
      <c r="C74" s="11">
        <v>0</v>
      </c>
      <c r="D74" s="11">
        <v>0</v>
      </c>
      <c r="E74" s="11">
        <v>0</v>
      </c>
      <c r="F74" s="11"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s="2" customFormat="1" ht="23.25" customHeight="1">
      <c r="A75" s="39" t="s">
        <v>15</v>
      </c>
      <c r="B75" s="11">
        <f t="shared" si="0"/>
        <v>0</v>
      </c>
      <c r="C75" s="14"/>
      <c r="D75" s="11"/>
      <c r="E75" s="11"/>
      <c r="F75" s="12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s="2" customFormat="1" ht="23.25" customHeight="1">
      <c r="A76" s="39" t="s">
        <v>16</v>
      </c>
      <c r="B76" s="11">
        <f aca="true" t="shared" si="1" ref="B76:B143">C76+D76+E76+F76</f>
        <v>0</v>
      </c>
      <c r="C76" s="14"/>
      <c r="D76" s="11"/>
      <c r="E76" s="11"/>
      <c r="F76" s="12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s="2" customFormat="1" ht="23.25" customHeight="1">
      <c r="A77" s="118" t="s">
        <v>33</v>
      </c>
      <c r="B77" s="11">
        <f t="shared" si="1"/>
        <v>2073.841</v>
      </c>
      <c r="C77" s="23">
        <v>1206.596</v>
      </c>
      <c r="D77" s="23">
        <v>0</v>
      </c>
      <c r="E77" s="23">
        <v>384.908</v>
      </c>
      <c r="F77" s="24">
        <v>482.33700000000005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s="2" customFormat="1" ht="23.25" customHeight="1">
      <c r="A78" s="39" t="s">
        <v>17</v>
      </c>
      <c r="B78" s="11">
        <f t="shared" si="1"/>
        <v>728.477</v>
      </c>
      <c r="C78" s="23">
        <v>202.54</v>
      </c>
      <c r="D78" s="23">
        <v>0</v>
      </c>
      <c r="E78" s="23">
        <v>384.908</v>
      </c>
      <c r="F78" s="24">
        <v>141.029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s="2" customFormat="1" ht="23.25" customHeight="1">
      <c r="A79" s="50" t="s">
        <v>79</v>
      </c>
      <c r="B79" s="11">
        <f>C79+D79+E79+F79</f>
        <v>1004.056</v>
      </c>
      <c r="C79" s="23">
        <v>1004.056</v>
      </c>
      <c r="D79" s="11"/>
      <c r="E79" s="11"/>
      <c r="F79" s="12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:24" s="2" customFormat="1" ht="23.25" customHeight="1">
      <c r="A80" s="50" t="s">
        <v>43</v>
      </c>
      <c r="B80" s="119">
        <f>C80+D80+E80+F80</f>
        <v>1.564</v>
      </c>
      <c r="C80" s="23">
        <v>1.564</v>
      </c>
      <c r="D80" s="116"/>
      <c r="E80" s="116"/>
      <c r="F80" s="60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:24" s="2" customFormat="1" ht="23.25" customHeight="1">
      <c r="A81" s="39" t="s">
        <v>14</v>
      </c>
      <c r="B81" s="11">
        <f t="shared" si="1"/>
        <v>341.30800000000005</v>
      </c>
      <c r="C81" s="11">
        <v>0</v>
      </c>
      <c r="D81" s="11">
        <v>0</v>
      </c>
      <c r="E81" s="11">
        <v>0</v>
      </c>
      <c r="F81" s="11">
        <v>341.30800000000005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 s="2" customFormat="1" ht="23.25" customHeight="1">
      <c r="A82" s="39" t="s">
        <v>15</v>
      </c>
      <c r="B82" s="11">
        <f t="shared" si="1"/>
        <v>297.571</v>
      </c>
      <c r="C82" s="14"/>
      <c r="D82" s="11"/>
      <c r="E82" s="11"/>
      <c r="F82" s="12">
        <v>297.571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:24" s="2" customFormat="1" ht="23.25" customHeight="1">
      <c r="A83" s="39" t="s">
        <v>16</v>
      </c>
      <c r="B83" s="11">
        <f t="shared" si="1"/>
        <v>43.737</v>
      </c>
      <c r="C83" s="14"/>
      <c r="D83" s="11"/>
      <c r="E83" s="11"/>
      <c r="F83" s="12">
        <v>43.737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1:24" s="2" customFormat="1" ht="36" customHeight="1">
      <c r="A84" s="118" t="s">
        <v>29</v>
      </c>
      <c r="B84" s="11">
        <f t="shared" si="1"/>
        <v>2356.5</v>
      </c>
      <c r="C84" s="11">
        <v>2342.1</v>
      </c>
      <c r="D84" s="11"/>
      <c r="E84" s="11">
        <v>0</v>
      </c>
      <c r="F84" s="12">
        <v>14.4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 s="2" customFormat="1" ht="23.25" customHeight="1">
      <c r="A85" s="39" t="s">
        <v>17</v>
      </c>
      <c r="B85" s="11">
        <f t="shared" si="1"/>
        <v>1007.7039999999998</v>
      </c>
      <c r="C85" s="66">
        <v>993.3039999999999</v>
      </c>
      <c r="D85" s="66"/>
      <c r="E85" s="66"/>
      <c r="F85" s="60">
        <v>14.4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s="2" customFormat="1" ht="30.75" customHeight="1">
      <c r="A86" s="50" t="s">
        <v>56</v>
      </c>
      <c r="B86" s="11">
        <f t="shared" si="1"/>
        <v>1348.796</v>
      </c>
      <c r="C86" s="23">
        <v>1348.796</v>
      </c>
      <c r="D86" s="11"/>
      <c r="E86" s="11">
        <v>0</v>
      </c>
      <c r="F86" s="12">
        <v>0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1:24" s="2" customFormat="1" ht="27" customHeight="1">
      <c r="A87" s="50" t="s">
        <v>43</v>
      </c>
      <c r="B87" s="11">
        <f t="shared" si="1"/>
        <v>2.198</v>
      </c>
      <c r="C87" s="23">
        <v>2.198</v>
      </c>
      <c r="D87" s="11"/>
      <c r="E87" s="13"/>
      <c r="F87" s="19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1:24" s="2" customFormat="1" ht="23.25" customHeight="1">
      <c r="A88" s="39" t="s">
        <v>14</v>
      </c>
      <c r="B88" s="11">
        <f t="shared" si="1"/>
        <v>0</v>
      </c>
      <c r="C88" s="11">
        <v>0</v>
      </c>
      <c r="D88" s="11">
        <v>0</v>
      </c>
      <c r="E88" s="11">
        <v>0</v>
      </c>
      <c r="F88" s="11">
        <v>0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1:24" s="2" customFormat="1" ht="30.75" customHeight="1">
      <c r="A89" s="39" t="s">
        <v>15</v>
      </c>
      <c r="B89" s="11">
        <f t="shared" si="1"/>
        <v>0</v>
      </c>
      <c r="C89" s="14"/>
      <c r="D89" s="11"/>
      <c r="E89" s="11"/>
      <c r="F89" s="12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:24" s="2" customFormat="1" ht="23.25" customHeight="1">
      <c r="A90" s="39" t="s">
        <v>16</v>
      </c>
      <c r="B90" s="11">
        <f t="shared" si="1"/>
        <v>0</v>
      </c>
      <c r="C90" s="14"/>
      <c r="D90" s="11"/>
      <c r="E90" s="11"/>
      <c r="F90" s="12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8" s="2" customFormat="1" ht="23.25" customHeight="1">
      <c r="A91" s="118" t="s">
        <v>32</v>
      </c>
      <c r="B91" s="11">
        <f t="shared" si="1"/>
        <v>32.564</v>
      </c>
      <c r="C91" s="11">
        <v>0</v>
      </c>
      <c r="D91" s="11"/>
      <c r="E91" s="11">
        <v>32.564</v>
      </c>
      <c r="F91" s="12">
        <v>0</v>
      </c>
      <c r="G91" s="7"/>
      <c r="H91" s="7"/>
    </row>
    <row r="92" spans="1:8" s="2" customFormat="1" ht="23.25" customHeight="1">
      <c r="A92" s="39" t="s">
        <v>17</v>
      </c>
      <c r="B92" s="11">
        <f t="shared" si="1"/>
        <v>32.564</v>
      </c>
      <c r="C92" s="66"/>
      <c r="D92" s="66"/>
      <c r="E92" s="66">
        <v>32.564</v>
      </c>
      <c r="F92" s="60"/>
      <c r="G92" s="7"/>
      <c r="H92" s="7"/>
    </row>
    <row r="93" spans="1:8" s="2" customFormat="1" ht="23.25" customHeight="1">
      <c r="A93" s="39" t="s">
        <v>14</v>
      </c>
      <c r="B93" s="11">
        <f t="shared" si="1"/>
        <v>0</v>
      </c>
      <c r="C93" s="11">
        <v>0</v>
      </c>
      <c r="D93" s="11">
        <v>0</v>
      </c>
      <c r="E93" s="11">
        <v>0</v>
      </c>
      <c r="F93" s="11">
        <v>0</v>
      </c>
      <c r="G93" s="7"/>
      <c r="H93" s="7"/>
    </row>
    <row r="94" spans="1:8" s="2" customFormat="1" ht="23.25" customHeight="1">
      <c r="A94" s="39" t="s">
        <v>15</v>
      </c>
      <c r="B94" s="11">
        <f t="shared" si="1"/>
        <v>0</v>
      </c>
      <c r="C94" s="14"/>
      <c r="D94" s="11"/>
      <c r="E94" s="13"/>
      <c r="F94" s="19"/>
      <c r="G94" s="7"/>
      <c r="H94" s="7"/>
    </row>
    <row r="95" spans="1:8" s="2" customFormat="1" ht="23.25" customHeight="1">
      <c r="A95" s="39" t="s">
        <v>16</v>
      </c>
      <c r="B95" s="11">
        <f t="shared" si="1"/>
        <v>0</v>
      </c>
      <c r="C95" s="14"/>
      <c r="D95" s="11"/>
      <c r="E95" s="13"/>
      <c r="F95" s="19"/>
      <c r="G95" s="7"/>
      <c r="H95" s="7"/>
    </row>
    <row r="96" spans="1:8" s="2" customFormat="1" ht="23.25" customHeight="1">
      <c r="A96" s="118" t="s">
        <v>28</v>
      </c>
      <c r="B96" s="11">
        <f t="shared" si="1"/>
        <v>104.01299999999999</v>
      </c>
      <c r="C96" s="14"/>
      <c r="D96" s="11"/>
      <c r="E96" s="11">
        <v>0</v>
      </c>
      <c r="F96" s="12">
        <v>104.01299999999999</v>
      </c>
      <c r="G96" s="7"/>
      <c r="H96" s="7"/>
    </row>
    <row r="97" spans="1:8" s="2" customFormat="1" ht="23.25" customHeight="1">
      <c r="A97" s="39" t="s">
        <v>17</v>
      </c>
      <c r="B97" s="11">
        <f t="shared" si="1"/>
        <v>0.773</v>
      </c>
      <c r="C97" s="14"/>
      <c r="D97" s="11"/>
      <c r="E97" s="11"/>
      <c r="F97" s="171">
        <v>0.773</v>
      </c>
      <c r="G97" s="7"/>
      <c r="H97" s="7"/>
    </row>
    <row r="98" spans="1:8" s="2" customFormat="1" ht="23.25" customHeight="1">
      <c r="A98" s="39" t="s">
        <v>14</v>
      </c>
      <c r="B98" s="11">
        <f t="shared" si="1"/>
        <v>103.24</v>
      </c>
      <c r="C98" s="11">
        <v>0</v>
      </c>
      <c r="D98" s="11">
        <v>0</v>
      </c>
      <c r="E98" s="11">
        <v>0</v>
      </c>
      <c r="F98" s="11">
        <v>103.24</v>
      </c>
      <c r="G98" s="7"/>
      <c r="H98" s="7"/>
    </row>
    <row r="99" spans="1:8" s="2" customFormat="1" ht="23.25" customHeight="1">
      <c r="A99" s="39" t="s">
        <v>15</v>
      </c>
      <c r="B99" s="11">
        <f t="shared" si="1"/>
        <v>103.24</v>
      </c>
      <c r="C99" s="14"/>
      <c r="D99" s="11"/>
      <c r="E99" s="13"/>
      <c r="F99" s="19">
        <v>103.24</v>
      </c>
      <c r="G99" s="7"/>
      <c r="H99" s="7"/>
    </row>
    <row r="100" spans="1:8" s="2" customFormat="1" ht="23.25" customHeight="1">
      <c r="A100" s="39" t="s">
        <v>16</v>
      </c>
      <c r="B100" s="11">
        <f t="shared" si="1"/>
        <v>0</v>
      </c>
      <c r="C100" s="14"/>
      <c r="D100" s="11"/>
      <c r="E100" s="13"/>
      <c r="F100" s="19"/>
      <c r="G100" s="7"/>
      <c r="H100" s="7"/>
    </row>
    <row r="101" spans="1:8" s="2" customFormat="1" ht="23.25" customHeight="1">
      <c r="A101" s="118" t="s">
        <v>34</v>
      </c>
      <c r="B101" s="11">
        <f t="shared" si="1"/>
        <v>240.253</v>
      </c>
      <c r="C101" s="14"/>
      <c r="D101" s="11"/>
      <c r="E101" s="11">
        <v>14.956</v>
      </c>
      <c r="F101" s="12">
        <v>225.297</v>
      </c>
      <c r="G101" s="7"/>
      <c r="H101" s="7"/>
    </row>
    <row r="102" spans="1:8" s="2" customFormat="1" ht="23.25" customHeight="1">
      <c r="A102" s="39" t="s">
        <v>17</v>
      </c>
      <c r="B102" s="11">
        <f t="shared" si="1"/>
        <v>69.051</v>
      </c>
      <c r="C102" s="14"/>
      <c r="D102" s="11"/>
      <c r="E102" s="189">
        <v>14.956</v>
      </c>
      <c r="F102" s="171">
        <v>54.095</v>
      </c>
      <c r="G102" s="7"/>
      <c r="H102" s="7"/>
    </row>
    <row r="103" spans="1:8" s="2" customFormat="1" ht="23.25" customHeight="1">
      <c r="A103" s="39" t="s">
        <v>14</v>
      </c>
      <c r="B103" s="11">
        <f t="shared" si="1"/>
        <v>171.202</v>
      </c>
      <c r="C103" s="11">
        <v>0</v>
      </c>
      <c r="D103" s="11">
        <v>0</v>
      </c>
      <c r="E103" s="11">
        <v>0</v>
      </c>
      <c r="F103" s="11">
        <v>171.202</v>
      </c>
      <c r="G103" s="7"/>
      <c r="H103" s="7"/>
    </row>
    <row r="104" spans="1:8" s="2" customFormat="1" ht="24.75" customHeight="1">
      <c r="A104" s="39" t="s">
        <v>15</v>
      </c>
      <c r="B104" s="11">
        <f t="shared" si="1"/>
        <v>0</v>
      </c>
      <c r="C104" s="14"/>
      <c r="D104" s="11"/>
      <c r="E104" s="11"/>
      <c r="F104" s="12"/>
      <c r="G104" s="7"/>
      <c r="H104" s="7"/>
    </row>
    <row r="105" spans="1:8" s="20" customFormat="1" ht="24.75" customHeight="1">
      <c r="A105" s="39" t="s">
        <v>16</v>
      </c>
      <c r="B105" s="11">
        <f t="shared" si="1"/>
        <v>171.202</v>
      </c>
      <c r="C105" s="14"/>
      <c r="D105" s="11"/>
      <c r="E105" s="11"/>
      <c r="F105" s="12">
        <v>171.202</v>
      </c>
      <c r="G105" s="7"/>
      <c r="H105" s="7"/>
    </row>
    <row r="106" spans="1:8" s="2" customFormat="1" ht="24.75" customHeight="1">
      <c r="A106" s="118" t="s">
        <v>26</v>
      </c>
      <c r="B106" s="11">
        <f t="shared" si="1"/>
        <v>508.554</v>
      </c>
      <c r="C106" s="11">
        <v>0</v>
      </c>
      <c r="D106" s="11"/>
      <c r="E106" s="11">
        <v>508.554</v>
      </c>
      <c r="F106" s="12">
        <v>0</v>
      </c>
      <c r="G106" s="7"/>
      <c r="H106" s="7"/>
    </row>
    <row r="107" spans="1:8" s="2" customFormat="1" ht="24.75" customHeight="1">
      <c r="A107" s="39" t="s">
        <v>17</v>
      </c>
      <c r="B107" s="11">
        <f t="shared" si="1"/>
        <v>508.554</v>
      </c>
      <c r="C107" s="66"/>
      <c r="D107" s="66"/>
      <c r="E107" s="66">
        <v>508.554</v>
      </c>
      <c r="F107" s="60"/>
      <c r="G107" s="7"/>
      <c r="H107" s="7"/>
    </row>
    <row r="108" spans="1:8" s="2" customFormat="1" ht="24.75" customHeight="1">
      <c r="A108" s="39" t="s">
        <v>14</v>
      </c>
      <c r="B108" s="11">
        <f t="shared" si="1"/>
        <v>0</v>
      </c>
      <c r="C108" s="11">
        <v>0</v>
      </c>
      <c r="D108" s="11">
        <v>0</v>
      </c>
      <c r="E108" s="11">
        <v>0</v>
      </c>
      <c r="F108" s="11">
        <v>0</v>
      </c>
      <c r="G108" s="7"/>
      <c r="H108" s="7"/>
    </row>
    <row r="109" spans="1:8" s="2" customFormat="1" ht="24.75" customHeight="1">
      <c r="A109" s="39" t="s">
        <v>15</v>
      </c>
      <c r="B109" s="11">
        <f t="shared" si="1"/>
        <v>0</v>
      </c>
      <c r="C109" s="14"/>
      <c r="D109" s="11"/>
      <c r="E109" s="13"/>
      <c r="F109" s="19"/>
      <c r="G109" s="7"/>
      <c r="H109" s="7"/>
    </row>
    <row r="110" spans="1:8" s="2" customFormat="1" ht="24.75" customHeight="1">
      <c r="A110" s="39" t="s">
        <v>16</v>
      </c>
      <c r="B110" s="11">
        <f t="shared" si="1"/>
        <v>0</v>
      </c>
      <c r="C110" s="14"/>
      <c r="D110" s="11"/>
      <c r="E110" s="13"/>
      <c r="F110" s="19"/>
      <c r="G110" s="7"/>
      <c r="H110" s="7"/>
    </row>
    <row r="111" spans="1:8" s="2" customFormat="1" ht="24.75" customHeight="1">
      <c r="A111" s="118" t="s">
        <v>27</v>
      </c>
      <c r="B111" s="11">
        <f t="shared" si="1"/>
        <v>552.809</v>
      </c>
      <c r="C111" s="14"/>
      <c r="D111" s="11"/>
      <c r="E111" s="11">
        <v>552.809</v>
      </c>
      <c r="F111" s="12">
        <v>0</v>
      </c>
      <c r="G111" s="7"/>
      <c r="H111" s="7"/>
    </row>
    <row r="112" spans="1:8" s="2" customFormat="1" ht="26.25" customHeight="1">
      <c r="A112" s="39" t="s">
        <v>17</v>
      </c>
      <c r="B112" s="11">
        <f t="shared" si="1"/>
        <v>552.809</v>
      </c>
      <c r="C112" s="14"/>
      <c r="D112" s="11"/>
      <c r="E112" s="11">
        <v>552.809</v>
      </c>
      <c r="F112" s="171"/>
      <c r="G112" s="7"/>
      <c r="H112" s="7"/>
    </row>
    <row r="113" spans="1:8" s="2" customFormat="1" ht="26.25" customHeight="1">
      <c r="A113" s="39" t="s">
        <v>14</v>
      </c>
      <c r="B113" s="11">
        <f t="shared" si="1"/>
        <v>0</v>
      </c>
      <c r="C113" s="11">
        <v>0</v>
      </c>
      <c r="D113" s="11">
        <v>0</v>
      </c>
      <c r="E113" s="11">
        <v>0</v>
      </c>
      <c r="F113" s="11">
        <v>0</v>
      </c>
      <c r="G113" s="7"/>
      <c r="H113" s="7"/>
    </row>
    <row r="114" spans="1:8" s="20" customFormat="1" ht="26.25" customHeight="1">
      <c r="A114" s="39" t="s">
        <v>15</v>
      </c>
      <c r="B114" s="11">
        <f t="shared" si="1"/>
        <v>0</v>
      </c>
      <c r="C114" s="14"/>
      <c r="D114" s="11"/>
      <c r="E114" s="13"/>
      <c r="F114" s="19"/>
      <c r="G114" s="7"/>
      <c r="H114" s="7"/>
    </row>
    <row r="115" spans="1:8" s="2" customFormat="1" ht="26.25" customHeight="1">
      <c r="A115" s="39" t="s">
        <v>16</v>
      </c>
      <c r="B115" s="11">
        <f t="shared" si="1"/>
        <v>0</v>
      </c>
      <c r="C115" s="14"/>
      <c r="D115" s="11"/>
      <c r="E115" s="13"/>
      <c r="F115" s="19"/>
      <c r="G115" s="7"/>
      <c r="H115" s="7"/>
    </row>
    <row r="116" spans="1:8" s="21" customFormat="1" ht="36" customHeight="1">
      <c r="A116" s="118" t="s">
        <v>106</v>
      </c>
      <c r="B116" s="11">
        <f t="shared" si="1"/>
        <v>0</v>
      </c>
      <c r="C116" s="14"/>
      <c r="D116" s="11"/>
      <c r="E116" s="11">
        <v>0</v>
      </c>
      <c r="F116" s="12">
        <v>0</v>
      </c>
      <c r="G116" s="7"/>
      <c r="H116" s="7"/>
    </row>
    <row r="117" spans="1:8" s="21" customFormat="1" ht="36" customHeight="1">
      <c r="A117" s="39" t="s">
        <v>17</v>
      </c>
      <c r="B117" s="11">
        <f t="shared" si="1"/>
        <v>0</v>
      </c>
      <c r="C117" s="14"/>
      <c r="D117" s="11"/>
      <c r="E117" s="11"/>
      <c r="F117" s="171"/>
      <c r="G117" s="7"/>
      <c r="H117" s="7"/>
    </row>
    <row r="118" spans="1:8" s="21" customFormat="1" ht="19.5" customHeight="1">
      <c r="A118" s="39" t="s">
        <v>14</v>
      </c>
      <c r="B118" s="11">
        <f t="shared" si="1"/>
        <v>0</v>
      </c>
      <c r="C118" s="11">
        <v>0</v>
      </c>
      <c r="D118" s="11">
        <v>0</v>
      </c>
      <c r="E118" s="11">
        <v>0</v>
      </c>
      <c r="F118" s="11">
        <v>0</v>
      </c>
      <c r="G118" s="7"/>
      <c r="H118" s="7"/>
    </row>
    <row r="119" spans="1:8" s="21" customFormat="1" ht="19.5" customHeight="1">
      <c r="A119" s="39" t="s">
        <v>15</v>
      </c>
      <c r="B119" s="11">
        <f t="shared" si="1"/>
        <v>0</v>
      </c>
      <c r="C119" s="14"/>
      <c r="D119" s="11"/>
      <c r="E119" s="11"/>
      <c r="F119" s="12"/>
      <c r="G119" s="7"/>
      <c r="H119" s="7"/>
    </row>
    <row r="120" spans="1:8" s="55" customFormat="1" ht="19.5" customHeight="1">
      <c r="A120" s="39" t="s">
        <v>16</v>
      </c>
      <c r="B120" s="11">
        <f t="shared" si="1"/>
        <v>0</v>
      </c>
      <c r="C120" s="14"/>
      <c r="D120" s="11"/>
      <c r="E120" s="11"/>
      <c r="F120" s="12"/>
      <c r="G120" s="7"/>
      <c r="H120" s="7"/>
    </row>
    <row r="121" spans="1:8" s="55" customFormat="1" ht="19.5" customHeight="1">
      <c r="A121" s="118" t="s">
        <v>58</v>
      </c>
      <c r="B121" s="11">
        <f t="shared" si="1"/>
        <v>319.403</v>
      </c>
      <c r="C121" s="23"/>
      <c r="D121" s="11"/>
      <c r="E121" s="23">
        <v>319.403</v>
      </c>
      <c r="F121" s="24">
        <v>0</v>
      </c>
      <c r="G121" s="7"/>
      <c r="H121" s="7"/>
    </row>
    <row r="122" spans="1:6" ht="18.75" customHeight="1">
      <c r="A122" s="39" t="s">
        <v>17</v>
      </c>
      <c r="B122" s="11">
        <f t="shared" si="1"/>
        <v>212.403</v>
      </c>
      <c r="C122" s="11"/>
      <c r="D122" s="11"/>
      <c r="E122" s="23">
        <v>212.403</v>
      </c>
      <c r="F122" s="24"/>
    </row>
    <row r="123" spans="1:8" s="16" customFormat="1" ht="25.5" customHeight="1">
      <c r="A123" s="39" t="s">
        <v>14</v>
      </c>
      <c r="B123" s="11">
        <f t="shared" si="1"/>
        <v>107</v>
      </c>
      <c r="C123" s="11">
        <v>0</v>
      </c>
      <c r="D123" s="11">
        <v>0</v>
      </c>
      <c r="E123" s="11">
        <v>107</v>
      </c>
      <c r="F123" s="11">
        <v>0</v>
      </c>
      <c r="G123" s="10"/>
      <c r="H123" s="10"/>
    </row>
    <row r="124" spans="1:6" ht="24.75" customHeight="1">
      <c r="A124" s="39" t="s">
        <v>15</v>
      </c>
      <c r="B124" s="11">
        <f t="shared" si="1"/>
        <v>107</v>
      </c>
      <c r="C124" s="11"/>
      <c r="D124" s="11"/>
      <c r="E124" s="14">
        <v>107</v>
      </c>
      <c r="F124" s="15"/>
    </row>
    <row r="125" spans="1:8" s="22" customFormat="1" ht="24.75" customHeight="1">
      <c r="A125" s="39" t="s">
        <v>16</v>
      </c>
      <c r="B125" s="11">
        <f t="shared" si="1"/>
        <v>0</v>
      </c>
      <c r="C125" s="11"/>
      <c r="D125" s="11"/>
      <c r="E125" s="14"/>
      <c r="F125" s="15"/>
      <c r="G125" s="37"/>
      <c r="H125" s="37"/>
    </row>
    <row r="126" spans="1:6" s="3" customFormat="1" ht="24.75" customHeight="1">
      <c r="A126" s="118" t="s">
        <v>7</v>
      </c>
      <c r="B126" s="11">
        <f t="shared" si="1"/>
        <v>1762.85</v>
      </c>
      <c r="C126" s="23"/>
      <c r="D126" s="11"/>
      <c r="E126" s="23">
        <v>828.162</v>
      </c>
      <c r="F126" s="24">
        <v>934.688</v>
      </c>
    </row>
    <row r="127" spans="1:8" s="80" customFormat="1" ht="33" customHeight="1">
      <c r="A127" s="39" t="s">
        <v>17</v>
      </c>
      <c r="B127" s="11">
        <f t="shared" si="1"/>
        <v>828.223</v>
      </c>
      <c r="C127" s="11"/>
      <c r="D127" s="11"/>
      <c r="E127" s="11">
        <v>573.102</v>
      </c>
      <c r="F127" s="12">
        <v>255.121</v>
      </c>
      <c r="G127" s="37"/>
      <c r="H127" s="37"/>
    </row>
    <row r="128" spans="1:8" s="81" customFormat="1" ht="24.75" customHeight="1">
      <c r="A128" s="39" t="s">
        <v>14</v>
      </c>
      <c r="B128" s="11">
        <f t="shared" si="1"/>
        <v>934.627</v>
      </c>
      <c r="C128" s="11">
        <v>0</v>
      </c>
      <c r="D128" s="11">
        <v>0</v>
      </c>
      <c r="E128" s="11">
        <v>255.06</v>
      </c>
      <c r="F128" s="11">
        <v>679.567</v>
      </c>
      <c r="G128" s="3"/>
      <c r="H128" s="3"/>
    </row>
    <row r="129" spans="1:8" s="22" customFormat="1" ht="24.75" customHeight="1">
      <c r="A129" s="39" t="s">
        <v>15</v>
      </c>
      <c r="B129" s="11">
        <f t="shared" si="1"/>
        <v>742.664</v>
      </c>
      <c r="C129" s="11"/>
      <c r="D129" s="11"/>
      <c r="E129" s="14">
        <v>244.924</v>
      </c>
      <c r="F129" s="15">
        <v>497.74</v>
      </c>
      <c r="G129" s="37"/>
      <c r="H129" s="37"/>
    </row>
    <row r="130" spans="1:6" ht="24.75" customHeight="1">
      <c r="A130" s="47" t="s">
        <v>57</v>
      </c>
      <c r="B130" s="11">
        <f t="shared" si="1"/>
        <v>71.9</v>
      </c>
      <c r="C130" s="11"/>
      <c r="D130" s="11"/>
      <c r="E130" s="14">
        <v>7.76</v>
      </c>
      <c r="F130" s="15">
        <v>64.14</v>
      </c>
    </row>
    <row r="131" spans="1:6" ht="18.75">
      <c r="A131" s="39" t="s">
        <v>16</v>
      </c>
      <c r="B131" s="11">
        <f t="shared" si="1"/>
        <v>120.063</v>
      </c>
      <c r="C131" s="11"/>
      <c r="D131" s="11"/>
      <c r="E131" s="14">
        <v>2.376</v>
      </c>
      <c r="F131" s="15">
        <v>117.687</v>
      </c>
    </row>
    <row r="132" spans="1:6" ht="27.75" customHeight="1">
      <c r="A132" s="118" t="s">
        <v>5</v>
      </c>
      <c r="B132" s="11">
        <f t="shared" si="1"/>
        <v>3622.62</v>
      </c>
      <c r="C132" s="23">
        <v>366.448</v>
      </c>
      <c r="D132" s="11"/>
      <c r="E132" s="23">
        <v>2129.766</v>
      </c>
      <c r="F132" s="24">
        <v>1126.406</v>
      </c>
    </row>
    <row r="133" spans="1:6" ht="27.75" customHeight="1">
      <c r="A133" s="39" t="s">
        <v>17</v>
      </c>
      <c r="B133" s="11">
        <f t="shared" si="1"/>
        <v>1916.218</v>
      </c>
      <c r="C133" s="23"/>
      <c r="D133" s="23"/>
      <c r="E133" s="11">
        <v>1700.247</v>
      </c>
      <c r="F133" s="12">
        <v>215.971</v>
      </c>
    </row>
    <row r="134" spans="1:6" ht="27.75" customHeight="1">
      <c r="A134" s="50" t="s">
        <v>80</v>
      </c>
      <c r="B134" s="11">
        <f t="shared" si="1"/>
        <v>366.448</v>
      </c>
      <c r="C134" s="130">
        <v>366.448</v>
      </c>
      <c r="D134" s="11"/>
      <c r="E134" s="11"/>
      <c r="F134" s="12"/>
    </row>
    <row r="135" spans="1:6" ht="27.75" customHeight="1">
      <c r="A135" s="50" t="s">
        <v>43</v>
      </c>
      <c r="B135" s="119">
        <f t="shared" si="1"/>
        <v>0.564</v>
      </c>
      <c r="C135" s="130">
        <v>0.564</v>
      </c>
      <c r="D135" s="116"/>
      <c r="E135" s="116"/>
      <c r="F135" s="60"/>
    </row>
    <row r="136" spans="1:6" ht="27.75" customHeight="1">
      <c r="A136" s="39" t="s">
        <v>14</v>
      </c>
      <c r="B136" s="11">
        <f t="shared" si="1"/>
        <v>1339.954</v>
      </c>
      <c r="C136" s="11">
        <v>0</v>
      </c>
      <c r="D136" s="11">
        <v>0</v>
      </c>
      <c r="E136" s="11">
        <v>429.519</v>
      </c>
      <c r="F136" s="11">
        <v>910.435</v>
      </c>
    </row>
    <row r="137" spans="1:6" ht="27.75" customHeight="1">
      <c r="A137" s="39" t="s">
        <v>15</v>
      </c>
      <c r="B137" s="11">
        <f t="shared" si="1"/>
        <v>1021.856</v>
      </c>
      <c r="C137" s="23"/>
      <c r="D137" s="23"/>
      <c r="E137" s="14">
        <v>252.164</v>
      </c>
      <c r="F137" s="15">
        <v>769.692</v>
      </c>
    </row>
    <row r="138" spans="1:6" ht="18.75">
      <c r="A138" s="47" t="s">
        <v>57</v>
      </c>
      <c r="B138" s="11">
        <f t="shared" si="1"/>
        <v>299.323</v>
      </c>
      <c r="C138" s="14"/>
      <c r="D138" s="14"/>
      <c r="E138" s="14">
        <v>158.58</v>
      </c>
      <c r="F138" s="15">
        <v>140.743</v>
      </c>
    </row>
    <row r="139" spans="1:6" ht="18.75">
      <c r="A139" s="39" t="s">
        <v>16</v>
      </c>
      <c r="B139" s="11">
        <f t="shared" si="1"/>
        <v>18.775</v>
      </c>
      <c r="C139" s="14"/>
      <c r="D139" s="14"/>
      <c r="E139" s="14">
        <v>18.775</v>
      </c>
      <c r="F139" s="15">
        <v>0</v>
      </c>
    </row>
    <row r="140" spans="1:6" ht="18">
      <c r="A140" s="118" t="s">
        <v>31</v>
      </c>
      <c r="B140" s="11">
        <f t="shared" si="1"/>
        <v>6713.056</v>
      </c>
      <c r="C140" s="23"/>
      <c r="D140" s="11"/>
      <c r="E140" s="23">
        <v>1463.012</v>
      </c>
      <c r="F140" s="24">
        <v>5250.044</v>
      </c>
    </row>
    <row r="141" spans="1:6" ht="18.75">
      <c r="A141" s="39" t="s">
        <v>17</v>
      </c>
      <c r="B141" s="11">
        <f t="shared" si="1"/>
        <v>2942.8239999999996</v>
      </c>
      <c r="C141" s="11"/>
      <c r="D141" s="11"/>
      <c r="E141" s="23">
        <v>1430.05</v>
      </c>
      <c r="F141" s="24">
        <v>1512.774</v>
      </c>
    </row>
    <row r="142" spans="1:6" ht="18.75">
      <c r="A142" s="39" t="s">
        <v>14</v>
      </c>
      <c r="B142" s="11">
        <f t="shared" si="1"/>
        <v>3770.232</v>
      </c>
      <c r="C142" s="11">
        <v>0</v>
      </c>
      <c r="D142" s="11">
        <v>0</v>
      </c>
      <c r="E142" s="11">
        <v>32.962</v>
      </c>
      <c r="F142" s="11">
        <v>3737.27</v>
      </c>
    </row>
    <row r="143" spans="1:6" ht="18.75">
      <c r="A143" s="39" t="s">
        <v>15</v>
      </c>
      <c r="B143" s="11">
        <f t="shared" si="1"/>
        <v>414.18</v>
      </c>
      <c r="C143" s="13"/>
      <c r="D143" s="11"/>
      <c r="E143" s="14">
        <v>18.625</v>
      </c>
      <c r="F143" s="15">
        <v>395.555</v>
      </c>
    </row>
    <row r="144" spans="1:6" ht="19.5" thickBot="1">
      <c r="A144" s="38" t="s">
        <v>16</v>
      </c>
      <c r="B144" s="54">
        <f>C144+D144+E144+F144</f>
        <v>3356.052</v>
      </c>
      <c r="C144" s="59"/>
      <c r="D144" s="54"/>
      <c r="E144" s="14">
        <v>14.337</v>
      </c>
      <c r="F144" s="15">
        <v>3341.715</v>
      </c>
    </row>
    <row r="145" spans="1:6" ht="19.5" thickBot="1">
      <c r="A145" s="132" t="s">
        <v>17</v>
      </c>
      <c r="B145" s="133">
        <f aca="true" t="shared" si="2" ref="B145:B159">C145+D145+E145+F145</f>
        <v>93756.88699999999</v>
      </c>
      <c r="C145" s="134">
        <f>C146+C147+C151</f>
        <v>45167.418999999994</v>
      </c>
      <c r="D145" s="134">
        <f>D146+D147+D151</f>
        <v>1756.011</v>
      </c>
      <c r="E145" s="134">
        <f>E146+E147+E151</f>
        <v>31899.06599999999</v>
      </c>
      <c r="F145" s="135">
        <f>F146+F147+F151</f>
        <v>14934.390999999996</v>
      </c>
    </row>
    <row r="146" spans="1:6" ht="18.75">
      <c r="A146" s="52" t="s">
        <v>59</v>
      </c>
      <c r="B146" s="68">
        <f t="shared" si="2"/>
        <v>74469.89799999999</v>
      </c>
      <c r="C146" s="172">
        <f>C10+C24+C29+C34+C39+C47+C52+C57+C62+C67+C78+C85+C92+C97+C102+C107+C112+C117+C122+C127+C133+C141</f>
        <v>31533.469999999998</v>
      </c>
      <c r="D146" s="172">
        <f>D10+D24+D29+D34+D39+D47+D52+D57+D62+D67+D78+D85+D92+D97+D102+D107+D112+D117+D122+D127+D133+D141</f>
        <v>1248.148</v>
      </c>
      <c r="E146" s="172">
        <f>E10+E24+E29+E34+E39+E47+E52+E57+E62+E67+E78+E85+E92+E97+E102+E107+E112+E117+E122+E127+E133+E141</f>
        <v>26863.93899999999</v>
      </c>
      <c r="F146" s="173">
        <f>F10+F24+F29+F34+F39+F47+F52+F57+F62+F67+F78+F85+F92+F97+F102+F107+F112+F117+F122+F127+F133+F141</f>
        <v>14824.340999999997</v>
      </c>
    </row>
    <row r="147" spans="1:6" ht="18.75">
      <c r="A147" s="52" t="s">
        <v>61</v>
      </c>
      <c r="B147" s="9">
        <f t="shared" si="2"/>
        <v>17939.974</v>
      </c>
      <c r="C147" s="23">
        <f aca="true" t="shared" si="3" ref="C147:F148">C11+C40+C68+C86+C79+C134</f>
        <v>12286.934000000001</v>
      </c>
      <c r="D147" s="23">
        <f t="shared" si="3"/>
        <v>507.863</v>
      </c>
      <c r="E147" s="23">
        <f t="shared" si="3"/>
        <v>5035.127</v>
      </c>
      <c r="F147" s="24">
        <f t="shared" si="3"/>
        <v>110.05</v>
      </c>
    </row>
    <row r="148" spans="1:6" ht="18.75">
      <c r="A148" s="52" t="s">
        <v>60</v>
      </c>
      <c r="B148" s="9">
        <f t="shared" si="2"/>
        <v>29.333999999999996</v>
      </c>
      <c r="C148" s="23">
        <f t="shared" si="3"/>
        <v>18.825</v>
      </c>
      <c r="D148" s="23">
        <f t="shared" si="3"/>
        <v>1.644</v>
      </c>
      <c r="E148" s="23">
        <f t="shared" si="3"/>
        <v>8.689</v>
      </c>
      <c r="F148" s="24">
        <f t="shared" si="3"/>
        <v>0.176</v>
      </c>
    </row>
    <row r="149" spans="1:6" ht="18.75">
      <c r="A149" s="39" t="s">
        <v>70</v>
      </c>
      <c r="B149" s="9">
        <f t="shared" si="2"/>
        <v>3337.841</v>
      </c>
      <c r="C149" s="23">
        <f>C17</f>
        <v>3337.841</v>
      </c>
      <c r="D149" s="23">
        <f>D17</f>
        <v>0</v>
      </c>
      <c r="E149" s="23">
        <f>E17</f>
        <v>0</v>
      </c>
      <c r="F149" s="24">
        <f>F17</f>
        <v>0</v>
      </c>
    </row>
    <row r="150" spans="1:6" ht="18.75">
      <c r="A150" s="52" t="s">
        <v>71</v>
      </c>
      <c r="B150" s="9">
        <f t="shared" si="2"/>
        <v>10.633</v>
      </c>
      <c r="C150" s="23">
        <f>C19</f>
        <v>10.633</v>
      </c>
      <c r="D150" s="23">
        <f>D19</f>
        <v>0</v>
      </c>
      <c r="E150" s="23">
        <f>E19</f>
        <v>0</v>
      </c>
      <c r="F150" s="24">
        <f>F19</f>
        <v>0</v>
      </c>
    </row>
    <row r="151" spans="1:6" ht="18">
      <c r="A151" s="136" t="s">
        <v>39</v>
      </c>
      <c r="B151" s="9">
        <f t="shared" si="2"/>
        <v>1347.015</v>
      </c>
      <c r="C151" s="23">
        <f>C8</f>
        <v>1347.015</v>
      </c>
      <c r="D151" s="23"/>
      <c r="E151" s="23"/>
      <c r="F151" s="24"/>
    </row>
    <row r="152" spans="1:6" ht="18.75" thickBot="1">
      <c r="A152" s="186" t="s">
        <v>40</v>
      </c>
      <c r="B152" s="49">
        <f t="shared" si="2"/>
        <v>3.37</v>
      </c>
      <c r="C152" s="176">
        <f>C9</f>
        <v>3.37</v>
      </c>
      <c r="D152" s="176"/>
      <c r="E152" s="176"/>
      <c r="F152" s="177"/>
    </row>
    <row r="153" spans="1:6" ht="19.5" thickBot="1">
      <c r="A153" s="139" t="s">
        <v>18</v>
      </c>
      <c r="B153" s="140">
        <f t="shared" si="2"/>
        <v>29979.159999999993</v>
      </c>
      <c r="C153" s="178">
        <f>C154+C155+C156</f>
        <v>173.243</v>
      </c>
      <c r="D153" s="178">
        <f>D154+D155+D156</f>
        <v>1.58</v>
      </c>
      <c r="E153" s="178">
        <f>E154+E155+E156</f>
        <v>2297.174</v>
      </c>
      <c r="F153" s="179">
        <f>F154+F155+F156</f>
        <v>27507.162999999993</v>
      </c>
    </row>
    <row r="154" spans="1:6" ht="18.75">
      <c r="A154" s="143" t="s">
        <v>15</v>
      </c>
      <c r="B154" s="144">
        <f t="shared" si="2"/>
        <v>12009.181999999999</v>
      </c>
      <c r="C154" s="180">
        <f>C14+C26+C31+C36+C43+C49+C54+C59+C64+C75+C82+C89+C94+C99+C104+C109+C114+C119+C124+C129+C137+C143</f>
        <v>24.108</v>
      </c>
      <c r="D154" s="180">
        <f>D14+D26+D31+D36+D43+D49+D54+D59+D64+D75+D82+D89+D94+D99+D104+D109+D114+D119+D124+D129+D137+D143</f>
        <v>0</v>
      </c>
      <c r="E154" s="180">
        <f>E14+E26+E31+E36+E43+E49+E54+E59+E64+E75+E82+E89+E94+E99+E104+E109+E114+E119+E124+E129+E137+E143</f>
        <v>1101.988</v>
      </c>
      <c r="F154" s="181">
        <f>F14+F26+F31+F36+F43+F49+F54+F59+F64+F75+F82+F89+F94+F99+F104+F109+F114+F119+F124+F129+F137+F143</f>
        <v>10883.086</v>
      </c>
    </row>
    <row r="155" spans="1:6" ht="18.75">
      <c r="A155" s="47" t="s">
        <v>57</v>
      </c>
      <c r="B155" s="144">
        <f>C155+D155+E155+F155</f>
        <v>371.22299999999996</v>
      </c>
      <c r="C155" s="180">
        <f>C15+C130+C138</f>
        <v>0</v>
      </c>
      <c r="D155" s="180">
        <f>D15+D130+D138</f>
        <v>0</v>
      </c>
      <c r="E155" s="180">
        <f>E15+E130+E138</f>
        <v>166.34</v>
      </c>
      <c r="F155" s="180">
        <f>F15+F130+F138</f>
        <v>204.88299999999998</v>
      </c>
    </row>
    <row r="156" spans="1:6" ht="19.5" thickBot="1">
      <c r="A156" s="132" t="s">
        <v>16</v>
      </c>
      <c r="B156" s="144">
        <f>C156+D156+E156+F156</f>
        <v>17598.754999999997</v>
      </c>
      <c r="C156" s="180">
        <f>C16+C27+C32+C37+C45+C50+C55+C60+C65+C76+C83+C90+C95+C100+C105+C110+C115+C120+C125+C131+C139+C144</f>
        <v>149.135</v>
      </c>
      <c r="D156" s="180">
        <f>D16+D27+D32+D37+D45+D50+D55+D60+D65+D76+D83+D90+D95+D100+D105+D110+D115+D120+D125+D131+D139+D144</f>
        <v>1.58</v>
      </c>
      <c r="E156" s="180">
        <f>E16+E27+E32+E37+E45+E50+E55+E60+E65+E76+E83+E90+E95+E100+E105+E110+E115+E120+E125+E131+E139+E144</f>
        <v>1028.846</v>
      </c>
      <c r="F156" s="181">
        <f>F16+F27+F32+F37+F45+F50+F55+F60+F65+F76+F83+F90+F95+F100+F105+F110+F115+F120+F125+F131+F139+F144</f>
        <v>16419.193999999996</v>
      </c>
    </row>
    <row r="157" spans="1:6" ht="19.5" thickBot="1">
      <c r="A157" s="145" t="s">
        <v>46</v>
      </c>
      <c r="B157" s="85">
        <f t="shared" si="2"/>
        <v>43.336999999999996</v>
      </c>
      <c r="C157" s="182">
        <f>C158+C159</f>
        <v>32.827999999999996</v>
      </c>
      <c r="D157" s="182">
        <f>D158+D159</f>
        <v>1.644</v>
      </c>
      <c r="E157" s="182">
        <f>E158+E159</f>
        <v>8.689</v>
      </c>
      <c r="F157" s="183">
        <f>F158+F159</f>
        <v>0.176</v>
      </c>
    </row>
    <row r="158" spans="1:6" ht="18.75">
      <c r="A158" s="148" t="s">
        <v>47</v>
      </c>
      <c r="B158" s="68">
        <f t="shared" si="2"/>
        <v>39.967</v>
      </c>
      <c r="C158" s="172">
        <f>C12+C19+C41+C69+C80+C87+C135</f>
        <v>29.458</v>
      </c>
      <c r="D158" s="172">
        <f>D12+D41+D69+D87</f>
        <v>1.644</v>
      </c>
      <c r="E158" s="172">
        <f>E12+E41+E69+E87</f>
        <v>8.689</v>
      </c>
      <c r="F158" s="173">
        <f>F12+F41+F69+F87</f>
        <v>0.176</v>
      </c>
    </row>
    <row r="159" spans="1:6" ht="19.5" thickBot="1">
      <c r="A159" s="48" t="s">
        <v>55</v>
      </c>
      <c r="B159" s="49">
        <f t="shared" si="2"/>
        <v>3.37</v>
      </c>
      <c r="C159" s="176">
        <f>C9</f>
        <v>3.37</v>
      </c>
      <c r="D159" s="176">
        <f>D9</f>
        <v>0</v>
      </c>
      <c r="E159" s="176">
        <f>E9</f>
        <v>0</v>
      </c>
      <c r="F159" s="177">
        <f>F9</f>
        <v>0</v>
      </c>
    </row>
  </sheetData>
  <sheetProtection/>
  <mergeCells count="2">
    <mergeCell ref="A1:F1"/>
    <mergeCell ref="A2:F2"/>
  </mergeCells>
  <printOptions horizontalCentered="1"/>
  <pageMargins left="0" right="0" top="0" bottom="0" header="0.5118110236220472" footer="0.5118110236220472"/>
  <pageSetup horizontalDpi="600" verticalDpi="600" orientation="portrait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H178"/>
  <sheetViews>
    <sheetView tabSelected="1" zoomScale="60" zoomScaleNormal="60" zoomScalePageLayoutView="0" workbookViewId="0" topLeftCell="A1">
      <pane xSplit="1" ySplit="5" topLeftCell="B139" activePane="bottomRight" state="frozen"/>
      <selection pane="topLeft" activeCell="I184" sqref="I184"/>
      <selection pane="topRight" activeCell="I184" sqref="I184"/>
      <selection pane="bottomLeft" activeCell="I184" sqref="I184"/>
      <selection pane="bottomRight" activeCell="P143" sqref="P143"/>
    </sheetView>
  </sheetViews>
  <sheetFormatPr defaultColWidth="9.00390625" defaultRowHeight="12.75"/>
  <cols>
    <col min="1" max="1" width="63.875" style="8" customWidth="1"/>
    <col min="2" max="6" width="25.25390625" style="8" customWidth="1"/>
    <col min="7" max="34" width="9.125" style="8" customWidth="1"/>
  </cols>
  <sheetData>
    <row r="1" spans="1:34" s="34" customFormat="1" ht="61.5" customHeight="1">
      <c r="A1" s="202" t="s">
        <v>82</v>
      </c>
      <c r="B1" s="202"/>
      <c r="C1" s="202"/>
      <c r="D1" s="202"/>
      <c r="E1" s="202"/>
      <c r="F1" s="202"/>
      <c r="G1" s="107"/>
      <c r="H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</row>
    <row r="2" spans="1:34" s="1" customFormat="1" ht="36.75" customHeight="1">
      <c r="A2" s="203" t="s">
        <v>99</v>
      </c>
      <c r="B2" s="203"/>
      <c r="C2" s="203"/>
      <c r="D2" s="204"/>
      <c r="E2" s="204"/>
      <c r="F2" s="204"/>
      <c r="G2" s="108"/>
      <c r="H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</row>
    <row r="3" spans="2:6" ht="18">
      <c r="B3" s="30"/>
      <c r="C3" s="30"/>
      <c r="D3" s="30"/>
      <c r="E3" s="30"/>
      <c r="F3" s="30"/>
    </row>
    <row r="4" spans="2:6" ht="18.75" thickBot="1">
      <c r="B4" s="30"/>
      <c r="C4" s="30"/>
      <c r="D4" s="30"/>
      <c r="E4" s="30"/>
      <c r="F4" s="30"/>
    </row>
    <row r="5" spans="1:34" s="4" customFormat="1" ht="29.25" customHeight="1" thickBot="1">
      <c r="A5" s="109" t="s">
        <v>11</v>
      </c>
      <c r="B5" s="110"/>
      <c r="C5" s="111" t="s">
        <v>0</v>
      </c>
      <c r="D5" s="111" t="s">
        <v>1</v>
      </c>
      <c r="E5" s="111" t="s">
        <v>2</v>
      </c>
      <c r="F5" s="112" t="s">
        <v>3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s="6" customFormat="1" ht="49.5" customHeight="1" thickBot="1">
      <c r="A6" s="67" t="s">
        <v>37</v>
      </c>
      <c r="B6" s="68">
        <f aca="true" t="shared" si="0" ref="B6:B69">C6+D6+E6+F6</f>
        <v>88739.747</v>
      </c>
      <c r="C6" s="172">
        <f>C8+C10+C11+C13</f>
        <v>32689.996000000003</v>
      </c>
      <c r="D6" s="172">
        <f>D8+D10+D11+D13</f>
        <v>1583.113</v>
      </c>
      <c r="E6" s="172">
        <f>E8+E10+E11+E13</f>
        <v>25274.693</v>
      </c>
      <c r="F6" s="173">
        <f>F8+F10+F11+F13</f>
        <v>29191.945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s="6" customFormat="1" ht="40.5" customHeight="1">
      <c r="A7" s="67" t="s">
        <v>44</v>
      </c>
      <c r="B7" s="56">
        <f t="shared" si="0"/>
        <v>18.430999999999997</v>
      </c>
      <c r="C7" s="180">
        <f>C9+C12</f>
        <v>7.759</v>
      </c>
      <c r="D7" s="180">
        <f>D9+D12</f>
        <v>1.415</v>
      </c>
      <c r="E7" s="180">
        <f>E9+E12</f>
        <v>9.084</v>
      </c>
      <c r="F7" s="181">
        <f>F9+F12</f>
        <v>0.173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s="6" customFormat="1" ht="24.75" customHeight="1">
      <c r="A8" s="113" t="s">
        <v>39</v>
      </c>
      <c r="B8" s="164">
        <f t="shared" si="0"/>
        <v>1435.131</v>
      </c>
      <c r="C8" s="180">
        <v>1435.131</v>
      </c>
      <c r="D8" s="180"/>
      <c r="E8" s="180"/>
      <c r="F8" s="181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s="6" customFormat="1" ht="24.75" customHeight="1">
      <c r="A9" s="113" t="s">
        <v>40</v>
      </c>
      <c r="B9" s="164">
        <f t="shared" si="0"/>
        <v>3.148</v>
      </c>
      <c r="C9" s="180">
        <v>3.148</v>
      </c>
      <c r="D9" s="180"/>
      <c r="E9" s="180"/>
      <c r="F9" s="181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6" s="7" customFormat="1" ht="36" customHeight="1">
      <c r="A10" s="50" t="s">
        <v>41</v>
      </c>
      <c r="B10" s="11">
        <f t="shared" si="0"/>
        <v>58921.183000000005</v>
      </c>
      <c r="C10" s="11">
        <v>28016.33</v>
      </c>
      <c r="D10" s="11">
        <v>1025.264</v>
      </c>
      <c r="E10" s="11">
        <v>18688.997</v>
      </c>
      <c r="F10" s="12">
        <v>11190.592</v>
      </c>
    </row>
    <row r="11" spans="1:34" s="51" customFormat="1" ht="33.75" customHeight="1">
      <c r="A11" s="50" t="s">
        <v>42</v>
      </c>
      <c r="B11" s="116">
        <f t="shared" si="0"/>
        <v>9403.453</v>
      </c>
      <c r="C11" s="115">
        <v>3191.035</v>
      </c>
      <c r="D11" s="116">
        <v>556.219</v>
      </c>
      <c r="E11" s="116">
        <v>5543.075</v>
      </c>
      <c r="F11" s="117">
        <v>113.124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51" customFormat="1" ht="33.75" customHeight="1">
      <c r="A12" s="50" t="s">
        <v>43</v>
      </c>
      <c r="B12" s="116">
        <f t="shared" si="0"/>
        <v>15.283</v>
      </c>
      <c r="C12" s="115">
        <v>4.611</v>
      </c>
      <c r="D12" s="116">
        <v>1.415</v>
      </c>
      <c r="E12" s="116">
        <v>9.084</v>
      </c>
      <c r="F12" s="117">
        <v>0.173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20" customFormat="1" ht="20.25" customHeight="1">
      <c r="A13" s="39" t="s">
        <v>14</v>
      </c>
      <c r="B13" s="11">
        <f t="shared" si="0"/>
        <v>18979.98</v>
      </c>
      <c r="C13" s="11">
        <f>C14+C15+C16</f>
        <v>47.5</v>
      </c>
      <c r="D13" s="11">
        <f>D14+D15+D16</f>
        <v>1.63</v>
      </c>
      <c r="E13" s="11">
        <f>E14+E15+E16</f>
        <v>1042.621</v>
      </c>
      <c r="F13" s="12">
        <f>F14+F15+F16</f>
        <v>17888.229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6" s="7" customFormat="1" ht="21.75" customHeight="1">
      <c r="A14" s="39" t="s">
        <v>15</v>
      </c>
      <c r="B14" s="11">
        <f t="shared" si="0"/>
        <v>5405.382</v>
      </c>
      <c r="C14" s="14">
        <v>27.134</v>
      </c>
      <c r="D14" s="14">
        <v>0</v>
      </c>
      <c r="E14" s="14">
        <v>264.615</v>
      </c>
      <c r="F14" s="15">
        <v>5113.633</v>
      </c>
    </row>
    <row r="15" spans="1:6" s="7" customFormat="1" ht="24.75" customHeight="1">
      <c r="A15" s="47" t="s">
        <v>57</v>
      </c>
      <c r="B15" s="11">
        <f t="shared" si="0"/>
        <v>0</v>
      </c>
      <c r="C15" s="14">
        <v>0</v>
      </c>
      <c r="D15" s="14">
        <v>0</v>
      </c>
      <c r="E15" s="14">
        <v>0</v>
      </c>
      <c r="F15" s="15">
        <v>0</v>
      </c>
    </row>
    <row r="16" spans="1:34" s="2" customFormat="1" ht="27.75" customHeight="1">
      <c r="A16" s="39" t="s">
        <v>16</v>
      </c>
      <c r="B16" s="11">
        <f t="shared" si="0"/>
        <v>13574.598</v>
      </c>
      <c r="C16" s="14">
        <v>20.366</v>
      </c>
      <c r="D16" s="14">
        <v>1.63</v>
      </c>
      <c r="E16" s="14">
        <v>778.006</v>
      </c>
      <c r="F16" s="15">
        <v>12774.596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s="77" customFormat="1" ht="51" customHeight="1">
      <c r="A17" s="118" t="s">
        <v>66</v>
      </c>
      <c r="B17" s="11">
        <f t="shared" si="0"/>
        <v>4601.665</v>
      </c>
      <c r="C17" s="23">
        <f>C18+C20</f>
        <v>4601.665</v>
      </c>
      <c r="D17" s="23">
        <f>D18+D20</f>
        <v>0</v>
      </c>
      <c r="E17" s="23">
        <f>E18+E20</f>
        <v>0</v>
      </c>
      <c r="F17" s="24">
        <f>F18+F20</f>
        <v>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s="2" customFormat="1" ht="24.75" customHeight="1">
      <c r="A18" s="39" t="s">
        <v>17</v>
      </c>
      <c r="B18" s="78">
        <f t="shared" si="0"/>
        <v>4601.665</v>
      </c>
      <c r="C18" s="79">
        <v>4601.665</v>
      </c>
      <c r="D18" s="59"/>
      <c r="E18" s="59"/>
      <c r="F18" s="74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s="51" customFormat="1" ht="26.25" customHeight="1">
      <c r="A19" s="50" t="s">
        <v>67</v>
      </c>
      <c r="B19" s="119">
        <f t="shared" si="0"/>
        <v>11.087</v>
      </c>
      <c r="C19" s="79">
        <v>11.087</v>
      </c>
      <c r="D19" s="120"/>
      <c r="E19" s="120"/>
      <c r="F19" s="121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spans="1:34" s="2" customFormat="1" ht="24.75" customHeight="1">
      <c r="A20" s="39" t="s">
        <v>14</v>
      </c>
      <c r="B20" s="11">
        <f t="shared" si="0"/>
        <v>0</v>
      </c>
      <c r="C20" s="11">
        <f>C21+C22+C23</f>
        <v>0</v>
      </c>
      <c r="D20" s="11">
        <f>D21+D22+D23</f>
        <v>0</v>
      </c>
      <c r="E20" s="11">
        <f>E21+E22+E23</f>
        <v>0</v>
      </c>
      <c r="F20" s="12">
        <f>F21+F22+F23</f>
        <v>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s="2" customFormat="1" ht="24.75" customHeight="1">
      <c r="A21" s="39" t="s">
        <v>15</v>
      </c>
      <c r="B21" s="11">
        <f t="shared" si="0"/>
        <v>0</v>
      </c>
      <c r="C21" s="59"/>
      <c r="D21" s="59"/>
      <c r="E21" s="59"/>
      <c r="F21" s="74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s="2" customFormat="1" ht="24.75" customHeight="1">
      <c r="A22" s="47" t="s">
        <v>57</v>
      </c>
      <c r="B22" s="11">
        <f t="shared" si="0"/>
        <v>0</v>
      </c>
      <c r="C22" s="11"/>
      <c r="D22" s="11"/>
      <c r="E22" s="14"/>
      <c r="F22" s="15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6" s="7" customFormat="1" ht="23.25" customHeight="1">
      <c r="A23" s="39" t="s">
        <v>16</v>
      </c>
      <c r="B23" s="54">
        <f t="shared" si="0"/>
        <v>0</v>
      </c>
      <c r="C23" s="59"/>
      <c r="D23" s="59"/>
      <c r="E23" s="59"/>
      <c r="F23" s="74"/>
    </row>
    <row r="24" spans="1:34" s="20" customFormat="1" ht="23.25" customHeight="1">
      <c r="A24" s="118" t="s">
        <v>36</v>
      </c>
      <c r="B24" s="11">
        <f t="shared" si="0"/>
        <v>5207.589</v>
      </c>
      <c r="C24" s="23">
        <f>C25+C26</f>
        <v>645.79</v>
      </c>
      <c r="D24" s="23"/>
      <c r="E24" s="23">
        <f>E25+E26</f>
        <v>1859.728</v>
      </c>
      <c r="F24" s="24">
        <f>F25+F26</f>
        <v>2702.071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6" s="7" customFormat="1" ht="23.25" customHeight="1">
      <c r="A25" s="39" t="s">
        <v>17</v>
      </c>
      <c r="B25" s="11">
        <f t="shared" si="0"/>
        <v>3129.9170000000004</v>
      </c>
      <c r="C25" s="11">
        <v>563.12</v>
      </c>
      <c r="D25" s="11">
        <v>0</v>
      </c>
      <c r="E25" s="11">
        <v>1559.142</v>
      </c>
      <c r="F25" s="12">
        <v>1007.655</v>
      </c>
    </row>
    <row r="26" spans="1:6" s="7" customFormat="1" ht="23.25" customHeight="1">
      <c r="A26" s="39" t="s">
        <v>14</v>
      </c>
      <c r="B26" s="11">
        <f t="shared" si="0"/>
        <v>2077.672</v>
      </c>
      <c r="C26" s="11">
        <f>C27+C28+C29</f>
        <v>82.67</v>
      </c>
      <c r="D26" s="11">
        <f>D27+D28+D29</f>
        <v>0</v>
      </c>
      <c r="E26" s="11">
        <f>E27+E28+E29</f>
        <v>300.586</v>
      </c>
      <c r="F26" s="12">
        <f>F27+F28+F29</f>
        <v>1694.416</v>
      </c>
    </row>
    <row r="27" spans="1:34" s="2" customFormat="1" ht="26.25" customHeight="1">
      <c r="A27" s="39" t="s">
        <v>15</v>
      </c>
      <c r="B27" s="11">
        <f t="shared" si="0"/>
        <v>1233.964</v>
      </c>
      <c r="C27" s="14"/>
      <c r="D27" s="14"/>
      <c r="E27" s="14">
        <v>88.27</v>
      </c>
      <c r="F27" s="15">
        <v>1145.694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6" s="7" customFormat="1" ht="19.5" customHeight="1">
      <c r="A28" s="47" t="s">
        <v>57</v>
      </c>
      <c r="B28" s="11">
        <f>C28+D28+E28+F28</f>
        <v>0</v>
      </c>
      <c r="C28" s="11"/>
      <c r="D28" s="11"/>
      <c r="E28" s="14"/>
      <c r="F28" s="15"/>
    </row>
    <row r="29" spans="1:34" s="20" customFormat="1" ht="18" customHeight="1">
      <c r="A29" s="39" t="s">
        <v>16</v>
      </c>
      <c r="B29" s="11">
        <f t="shared" si="0"/>
        <v>843.708</v>
      </c>
      <c r="C29" s="14">
        <v>82.67</v>
      </c>
      <c r="D29" s="14">
        <v>0</v>
      </c>
      <c r="E29" s="14">
        <v>212.316</v>
      </c>
      <c r="F29" s="15">
        <v>548.722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6" s="7" customFormat="1" ht="19.5" customHeight="1">
      <c r="A30" s="118" t="s">
        <v>6</v>
      </c>
      <c r="B30" s="11">
        <f t="shared" si="0"/>
        <v>1248.413</v>
      </c>
      <c r="C30" s="23">
        <f>C31+C32</f>
        <v>1248.413</v>
      </c>
      <c r="D30" s="11"/>
      <c r="E30" s="11"/>
      <c r="F30" s="12"/>
    </row>
    <row r="31" spans="1:6" s="7" customFormat="1" ht="19.5" customHeight="1">
      <c r="A31" s="39" t="s">
        <v>17</v>
      </c>
      <c r="B31" s="11">
        <f t="shared" si="0"/>
        <v>1246.765</v>
      </c>
      <c r="C31" s="11">
        <v>1246.765</v>
      </c>
      <c r="D31" s="11"/>
      <c r="E31" s="23"/>
      <c r="F31" s="24"/>
    </row>
    <row r="32" spans="1:34" s="2" customFormat="1" ht="22.5" customHeight="1">
      <c r="A32" s="39" t="s">
        <v>14</v>
      </c>
      <c r="B32" s="11">
        <f t="shared" si="0"/>
        <v>1.648</v>
      </c>
      <c r="C32" s="11">
        <f>C33+C34+C35</f>
        <v>1.648</v>
      </c>
      <c r="D32" s="11">
        <f>D33+D34+D35</f>
        <v>0</v>
      </c>
      <c r="E32" s="11">
        <f>E33+E34+E35</f>
        <v>0</v>
      </c>
      <c r="F32" s="12">
        <f>F33+F34+F35</f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6" s="7" customFormat="1" ht="44.25" customHeight="1">
      <c r="A33" s="39" t="s">
        <v>15</v>
      </c>
      <c r="B33" s="11">
        <f t="shared" si="0"/>
        <v>1.648</v>
      </c>
      <c r="C33" s="14">
        <v>1.648</v>
      </c>
      <c r="D33" s="14"/>
      <c r="E33" s="14"/>
      <c r="F33" s="15"/>
    </row>
    <row r="34" spans="1:34" s="20" customFormat="1" ht="21" customHeight="1">
      <c r="A34" s="47" t="s">
        <v>57</v>
      </c>
      <c r="B34" s="11">
        <f t="shared" si="0"/>
        <v>0</v>
      </c>
      <c r="C34" s="11"/>
      <c r="D34" s="11"/>
      <c r="E34" s="14"/>
      <c r="F34" s="15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6" s="7" customFormat="1" ht="21.75" customHeight="1">
      <c r="A35" s="39" t="s">
        <v>16</v>
      </c>
      <c r="B35" s="11">
        <f t="shared" si="0"/>
        <v>0</v>
      </c>
      <c r="C35" s="14"/>
      <c r="D35" s="14"/>
      <c r="E35" s="14"/>
      <c r="F35" s="15"/>
    </row>
    <row r="36" spans="1:6" s="7" customFormat="1" ht="21" customHeight="1">
      <c r="A36" s="118" t="s">
        <v>104</v>
      </c>
      <c r="B36" s="11">
        <f t="shared" si="0"/>
        <v>104.731</v>
      </c>
      <c r="C36" s="23">
        <f>C37+C38</f>
        <v>0</v>
      </c>
      <c r="D36" s="23">
        <f>D37+D38</f>
        <v>8.762</v>
      </c>
      <c r="E36" s="23">
        <f>E37+E38</f>
        <v>60.281000000000006</v>
      </c>
      <c r="F36" s="24">
        <f>F37+F38</f>
        <v>35.687999999999995</v>
      </c>
    </row>
    <row r="37" spans="1:34" s="2" customFormat="1" ht="24" customHeight="1">
      <c r="A37" s="39" t="s">
        <v>17</v>
      </c>
      <c r="B37" s="11">
        <f t="shared" si="0"/>
        <v>88.305</v>
      </c>
      <c r="C37" s="11"/>
      <c r="D37" s="11">
        <v>8.762</v>
      </c>
      <c r="E37" s="11">
        <v>43.993</v>
      </c>
      <c r="F37" s="12">
        <v>35.55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6" s="7" customFormat="1" ht="45" customHeight="1">
      <c r="A38" s="39" t="s">
        <v>14</v>
      </c>
      <c r="B38" s="11">
        <f t="shared" si="0"/>
        <v>16.426000000000002</v>
      </c>
      <c r="C38" s="11">
        <f>C39+C40+C41</f>
        <v>0</v>
      </c>
      <c r="D38" s="11">
        <f>D39+D40+D41</f>
        <v>0</v>
      </c>
      <c r="E38" s="11">
        <f>E39+E40+E41</f>
        <v>16.288</v>
      </c>
      <c r="F38" s="12">
        <f>F39+F40+F41</f>
        <v>0.138</v>
      </c>
    </row>
    <row r="39" spans="1:34" s="46" customFormat="1" ht="44.25" customHeight="1">
      <c r="A39" s="39" t="s">
        <v>15</v>
      </c>
      <c r="B39" s="11">
        <f t="shared" si="0"/>
        <v>16.426000000000002</v>
      </c>
      <c r="C39" s="23"/>
      <c r="D39" s="23"/>
      <c r="E39" s="14">
        <v>16.288</v>
      </c>
      <c r="F39" s="15">
        <v>0.138</v>
      </c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</row>
    <row r="40" spans="1:34" s="46" customFormat="1" ht="44.25" customHeight="1">
      <c r="A40" s="47" t="s">
        <v>57</v>
      </c>
      <c r="B40" s="11">
        <f t="shared" si="0"/>
        <v>0</v>
      </c>
      <c r="C40" s="11"/>
      <c r="D40" s="11"/>
      <c r="E40" s="14"/>
      <c r="F40" s="1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</row>
    <row r="41" spans="1:34" s="20" customFormat="1" ht="24.75" customHeight="1">
      <c r="A41" s="39" t="s">
        <v>16</v>
      </c>
      <c r="B41" s="11">
        <f t="shared" si="0"/>
        <v>0</v>
      </c>
      <c r="C41" s="14"/>
      <c r="D41" s="14"/>
      <c r="E41" s="14"/>
      <c r="F41" s="15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6" s="7" customFormat="1" ht="25.5" customHeight="1">
      <c r="A42" s="118" t="s">
        <v>73</v>
      </c>
      <c r="B42" s="11">
        <f t="shared" si="0"/>
        <v>11651.938</v>
      </c>
      <c r="C42" s="23">
        <f>C43+C44+C46</f>
        <v>6757.19</v>
      </c>
      <c r="D42" s="23"/>
      <c r="E42" s="23">
        <f>E43+E46</f>
        <v>1741.614</v>
      </c>
      <c r="F42" s="24">
        <f>F43+F46</f>
        <v>3153.134</v>
      </c>
    </row>
    <row r="43" spans="1:6" s="7" customFormat="1" ht="20.25" customHeight="1">
      <c r="A43" s="50" t="s">
        <v>38</v>
      </c>
      <c r="B43" s="11">
        <f t="shared" si="0"/>
        <v>3494.348</v>
      </c>
      <c r="C43" s="11">
        <f>6757.19-C44</f>
        <v>1011.8419999999996</v>
      </c>
      <c r="D43" s="11"/>
      <c r="E43" s="23">
        <v>1673.064</v>
      </c>
      <c r="F43" s="24">
        <v>809.442</v>
      </c>
    </row>
    <row r="44" spans="1:34" s="2" customFormat="1" ht="29.25" customHeight="1">
      <c r="A44" s="122" t="s">
        <v>54</v>
      </c>
      <c r="B44" s="11">
        <f t="shared" si="0"/>
        <v>5745.348</v>
      </c>
      <c r="C44" s="11">
        <v>5745.348</v>
      </c>
      <c r="D44" s="11"/>
      <c r="E44" s="11"/>
      <c r="F44" s="12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6" s="7" customFormat="1" ht="22.5" customHeight="1">
      <c r="A45" s="52" t="s">
        <v>43</v>
      </c>
      <c r="B45" s="119">
        <f t="shared" si="0"/>
        <v>8.237</v>
      </c>
      <c r="C45" s="124">
        <v>8.237</v>
      </c>
      <c r="D45" s="116"/>
      <c r="E45" s="116"/>
      <c r="F45" s="60"/>
    </row>
    <row r="46" spans="1:34" s="20" customFormat="1" ht="24.75" customHeight="1">
      <c r="A46" s="39" t="s">
        <v>14</v>
      </c>
      <c r="B46" s="11">
        <f t="shared" si="0"/>
        <v>2412.242</v>
      </c>
      <c r="C46" s="11">
        <f>C47+C48+C49</f>
        <v>0</v>
      </c>
      <c r="D46" s="11">
        <f>D47+D48+D49</f>
        <v>0</v>
      </c>
      <c r="E46" s="11">
        <f>E47+E48+E49</f>
        <v>68.55</v>
      </c>
      <c r="F46" s="12">
        <f>F47+F48+F49</f>
        <v>2343.692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1:6" s="7" customFormat="1" ht="21.75" customHeight="1">
      <c r="A47" s="39" t="s">
        <v>15</v>
      </c>
      <c r="B47" s="11">
        <f t="shared" si="0"/>
        <v>2303.954</v>
      </c>
      <c r="C47" s="14"/>
      <c r="D47" s="14"/>
      <c r="E47" s="14">
        <v>68.55</v>
      </c>
      <c r="F47" s="15">
        <v>2235.404</v>
      </c>
    </row>
    <row r="48" spans="1:6" s="7" customFormat="1" ht="21.75" customHeight="1">
      <c r="A48" s="47" t="s">
        <v>57</v>
      </c>
      <c r="B48" s="11">
        <f t="shared" si="0"/>
        <v>79.773</v>
      </c>
      <c r="C48" s="14"/>
      <c r="D48" s="14"/>
      <c r="E48" s="14"/>
      <c r="F48" s="15">
        <v>79.773</v>
      </c>
    </row>
    <row r="49" spans="1:6" s="7" customFormat="1" ht="21" customHeight="1">
      <c r="A49" s="39" t="s">
        <v>16</v>
      </c>
      <c r="B49" s="11">
        <f t="shared" si="0"/>
        <v>28.515</v>
      </c>
      <c r="C49" s="14"/>
      <c r="D49" s="14"/>
      <c r="E49" s="14"/>
      <c r="F49" s="15">
        <v>28.515</v>
      </c>
    </row>
    <row r="50" spans="1:6" s="7" customFormat="1" ht="23.25" customHeight="1">
      <c r="A50" s="118" t="s">
        <v>35</v>
      </c>
      <c r="B50" s="11">
        <f t="shared" si="0"/>
        <v>91.655</v>
      </c>
      <c r="C50" s="23"/>
      <c r="D50" s="23"/>
      <c r="E50" s="23">
        <f>E51+E52</f>
        <v>44.691</v>
      </c>
      <c r="F50" s="24">
        <f>F51+F52</f>
        <v>46.964</v>
      </c>
    </row>
    <row r="51" spans="1:34" s="20" customFormat="1" ht="45.75" customHeight="1">
      <c r="A51" s="39" t="s">
        <v>17</v>
      </c>
      <c r="B51" s="11">
        <f t="shared" si="0"/>
        <v>70.271</v>
      </c>
      <c r="C51" s="11"/>
      <c r="D51" s="11"/>
      <c r="E51" s="23">
        <v>44.691</v>
      </c>
      <c r="F51" s="24">
        <v>25.58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  <row r="52" spans="1:6" s="7" customFormat="1" ht="23.25" customHeight="1">
      <c r="A52" s="39" t="s">
        <v>14</v>
      </c>
      <c r="B52" s="11">
        <f t="shared" si="0"/>
        <v>21.384</v>
      </c>
      <c r="C52" s="11">
        <f>C53+C54+C55</f>
        <v>0</v>
      </c>
      <c r="D52" s="11">
        <f>D53+D54+D55</f>
        <v>0</v>
      </c>
      <c r="E52" s="11">
        <f>E53+E54+E55</f>
        <v>0</v>
      </c>
      <c r="F52" s="12">
        <f>F53+F54+F55</f>
        <v>21.384</v>
      </c>
    </row>
    <row r="53" spans="1:6" s="7" customFormat="1" ht="23.25" customHeight="1">
      <c r="A53" s="39" t="s">
        <v>15</v>
      </c>
      <c r="B53" s="11">
        <f t="shared" si="0"/>
        <v>15.679</v>
      </c>
      <c r="C53" s="14"/>
      <c r="D53" s="14"/>
      <c r="E53" s="14"/>
      <c r="F53" s="15">
        <v>15.679</v>
      </c>
    </row>
    <row r="54" spans="1:34" s="6" customFormat="1" ht="30.75" customHeight="1">
      <c r="A54" s="47" t="s">
        <v>57</v>
      </c>
      <c r="B54" s="11">
        <f>C54+D54+E54+F54</f>
        <v>0</v>
      </c>
      <c r="C54" s="11"/>
      <c r="D54" s="11"/>
      <c r="E54" s="14"/>
      <c r="F54" s="15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</row>
    <row r="55" spans="1:34" s="2" customFormat="1" ht="19.5" customHeight="1">
      <c r="A55" s="39" t="s">
        <v>16</v>
      </c>
      <c r="B55" s="11">
        <f t="shared" si="0"/>
        <v>5.705</v>
      </c>
      <c r="C55" s="14"/>
      <c r="D55" s="14"/>
      <c r="E55" s="14"/>
      <c r="F55" s="15">
        <v>5.705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</row>
    <row r="56" spans="1:34" s="20" customFormat="1" ht="39.75" customHeight="1">
      <c r="A56" s="125" t="s">
        <v>74</v>
      </c>
      <c r="B56" s="11">
        <f t="shared" si="0"/>
        <v>0.495</v>
      </c>
      <c r="C56" s="23">
        <f>C57+C58</f>
        <v>0</v>
      </c>
      <c r="D56" s="23"/>
      <c r="E56" s="23">
        <f>E57+E58</f>
        <v>0</v>
      </c>
      <c r="F56" s="24">
        <f>F57+F58</f>
        <v>0.495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</row>
    <row r="57" spans="1:34" s="2" customFormat="1" ht="19.5" customHeight="1">
      <c r="A57" s="39" t="s">
        <v>17</v>
      </c>
      <c r="B57" s="11">
        <f t="shared" si="0"/>
        <v>0.495</v>
      </c>
      <c r="C57" s="11"/>
      <c r="D57" s="11"/>
      <c r="E57" s="11"/>
      <c r="F57" s="12">
        <v>0.495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</row>
    <row r="58" spans="1:34" s="2" customFormat="1" ht="19.5" customHeight="1">
      <c r="A58" s="39" t="s">
        <v>14</v>
      </c>
      <c r="B58" s="11">
        <f t="shared" si="0"/>
        <v>0</v>
      </c>
      <c r="C58" s="11">
        <f>C59+C60+C61</f>
        <v>0</v>
      </c>
      <c r="D58" s="11">
        <f>D59+D60+D61</f>
        <v>0</v>
      </c>
      <c r="E58" s="11">
        <f>E59+E60+E61</f>
        <v>0</v>
      </c>
      <c r="F58" s="12">
        <f>F59+F60+F61</f>
        <v>0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</row>
    <row r="59" spans="1:34" s="2" customFormat="1" ht="24.75" customHeight="1">
      <c r="A59" s="39" t="s">
        <v>15</v>
      </c>
      <c r="B59" s="11">
        <f t="shared" si="0"/>
        <v>0</v>
      </c>
      <c r="C59" s="23"/>
      <c r="D59" s="23"/>
      <c r="E59" s="23"/>
      <c r="F59" s="15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</row>
    <row r="60" spans="1:34" s="2" customFormat="1" ht="26.25" customHeight="1">
      <c r="A60" s="47" t="s">
        <v>57</v>
      </c>
      <c r="B60" s="11">
        <f>C60+D60+E60+F60</f>
        <v>0</v>
      </c>
      <c r="C60" s="11"/>
      <c r="D60" s="11"/>
      <c r="E60" s="14"/>
      <c r="F60" s="15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</row>
    <row r="61" spans="1:34" s="20" customFormat="1" ht="26.25" customHeight="1">
      <c r="A61" s="39" t="s">
        <v>16</v>
      </c>
      <c r="B61" s="11">
        <f t="shared" si="0"/>
        <v>0</v>
      </c>
      <c r="C61" s="23"/>
      <c r="D61" s="23"/>
      <c r="E61" s="23"/>
      <c r="F61" s="24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</row>
    <row r="62" spans="1:34" s="2" customFormat="1" ht="26.25" customHeight="1">
      <c r="A62" s="118" t="s">
        <v>75</v>
      </c>
      <c r="B62" s="11">
        <f t="shared" si="0"/>
        <v>2111.5519999999997</v>
      </c>
      <c r="C62" s="23">
        <f>C63+C64</f>
        <v>2052.026</v>
      </c>
      <c r="D62" s="23"/>
      <c r="E62" s="23">
        <f>E63+E64</f>
        <v>59.526</v>
      </c>
      <c r="F62" s="24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</row>
    <row r="63" spans="1:34" s="2" customFormat="1" ht="26.25" customHeight="1">
      <c r="A63" s="39" t="s">
        <v>17</v>
      </c>
      <c r="B63" s="11">
        <f t="shared" si="0"/>
        <v>2111.5519999999997</v>
      </c>
      <c r="C63" s="11">
        <v>2052.026</v>
      </c>
      <c r="D63" s="11"/>
      <c r="E63" s="11">
        <v>59.526</v>
      </c>
      <c r="F63" s="12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</row>
    <row r="64" spans="1:34" s="2" customFormat="1" ht="24.75" customHeight="1">
      <c r="A64" s="39" t="s">
        <v>14</v>
      </c>
      <c r="B64" s="11">
        <f t="shared" si="0"/>
        <v>0</v>
      </c>
      <c r="C64" s="11">
        <f>C65+C66+C67</f>
        <v>0</v>
      </c>
      <c r="D64" s="11">
        <f>D65+D66+D67</f>
        <v>0</v>
      </c>
      <c r="E64" s="11">
        <f>E65+E66+E67</f>
        <v>0</v>
      </c>
      <c r="F64" s="12">
        <f>F65+F66+F67</f>
        <v>0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</row>
    <row r="65" spans="1:34" s="2" customFormat="1" ht="24.75" customHeight="1">
      <c r="A65" s="39" t="s">
        <v>15</v>
      </c>
      <c r="B65" s="11">
        <f t="shared" si="0"/>
        <v>0</v>
      </c>
      <c r="C65" s="23"/>
      <c r="D65" s="23"/>
      <c r="E65" s="23"/>
      <c r="F65" s="15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</row>
    <row r="66" spans="1:34" s="6" customFormat="1" ht="26.25" customHeight="1">
      <c r="A66" s="47" t="s">
        <v>57</v>
      </c>
      <c r="B66" s="11">
        <f t="shared" si="0"/>
        <v>0</v>
      </c>
      <c r="C66" s="11"/>
      <c r="D66" s="11"/>
      <c r="E66" s="14"/>
      <c r="F66" s="15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</row>
    <row r="67" spans="1:34" s="6" customFormat="1" ht="36" customHeight="1">
      <c r="A67" s="39" t="s">
        <v>16</v>
      </c>
      <c r="B67" s="11">
        <f t="shared" si="0"/>
        <v>0</v>
      </c>
      <c r="C67" s="23"/>
      <c r="D67" s="23"/>
      <c r="E67" s="23"/>
      <c r="F67" s="15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</row>
    <row r="68" spans="1:34" s="6" customFormat="1" ht="36" customHeight="1">
      <c r="A68" s="126" t="s">
        <v>30</v>
      </c>
      <c r="B68" s="11">
        <f t="shared" si="0"/>
        <v>508.172</v>
      </c>
      <c r="C68" s="13"/>
      <c r="D68" s="11"/>
      <c r="E68" s="23">
        <f>E69+E70</f>
        <v>371.486</v>
      </c>
      <c r="F68" s="24">
        <f>F69+F70</f>
        <v>136.686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</row>
    <row r="69" spans="1:34" s="6" customFormat="1" ht="38.25" customHeight="1">
      <c r="A69" s="39" t="s">
        <v>17</v>
      </c>
      <c r="B69" s="11">
        <f t="shared" si="0"/>
        <v>508.172</v>
      </c>
      <c r="C69" s="11"/>
      <c r="D69" s="11"/>
      <c r="E69" s="23">
        <v>371.486</v>
      </c>
      <c r="F69" s="24">
        <v>136.686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</row>
    <row r="70" spans="1:34" s="6" customFormat="1" ht="28.5" customHeight="1">
      <c r="A70" s="39" t="s">
        <v>14</v>
      </c>
      <c r="B70" s="11">
        <f aca="true" t="shared" si="1" ref="B70:B133">C70+D70+E70+F70</f>
        <v>0</v>
      </c>
      <c r="C70" s="11">
        <f>C71+C72+C73</f>
        <v>0</v>
      </c>
      <c r="D70" s="11">
        <f>D71+D72+D73</f>
        <v>0</v>
      </c>
      <c r="E70" s="11">
        <f>E71+E72+E73</f>
        <v>0</v>
      </c>
      <c r="F70" s="12">
        <f>F71+F72+F73</f>
        <v>0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</row>
    <row r="71" spans="1:34" s="6" customFormat="1" ht="28.5" customHeight="1">
      <c r="A71" s="39" t="s">
        <v>15</v>
      </c>
      <c r="B71" s="11">
        <f t="shared" si="1"/>
        <v>0</v>
      </c>
      <c r="C71" s="13"/>
      <c r="D71" s="11"/>
      <c r="E71" s="13"/>
      <c r="F71" s="19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</row>
    <row r="72" spans="1:34" s="20" customFormat="1" ht="21.75" customHeight="1">
      <c r="A72" s="47" t="s">
        <v>57</v>
      </c>
      <c r="B72" s="11">
        <f>C72+D72+E72+F72</f>
        <v>0</v>
      </c>
      <c r="C72" s="11"/>
      <c r="D72" s="11"/>
      <c r="E72" s="14"/>
      <c r="F72" s="15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</row>
    <row r="73" spans="1:34" s="2" customFormat="1" ht="21.75" customHeight="1">
      <c r="A73" s="39" t="s">
        <v>16</v>
      </c>
      <c r="B73" s="11">
        <f t="shared" si="1"/>
        <v>0</v>
      </c>
      <c r="C73" s="13"/>
      <c r="D73" s="11"/>
      <c r="E73" s="13"/>
      <c r="F73" s="19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</row>
    <row r="74" spans="1:34" s="2" customFormat="1" ht="19.5" customHeight="1">
      <c r="A74" s="126" t="s">
        <v>4</v>
      </c>
      <c r="B74" s="11">
        <f t="shared" si="1"/>
        <v>885.018</v>
      </c>
      <c r="C74" s="11">
        <f>C75+C76+C82</f>
        <v>885.018</v>
      </c>
      <c r="D74" s="11"/>
      <c r="E74" s="11"/>
      <c r="F74" s="12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</row>
    <row r="75" spans="1:34" s="2" customFormat="1" ht="26.25" customHeight="1">
      <c r="A75" s="50" t="s">
        <v>38</v>
      </c>
      <c r="B75" s="11">
        <f t="shared" si="1"/>
        <v>360.95900000000006</v>
      </c>
      <c r="C75" s="23">
        <f>885.018-C76</f>
        <v>360.95900000000006</v>
      </c>
      <c r="D75" s="11"/>
      <c r="E75" s="23">
        <f>E74-E82</f>
        <v>0</v>
      </c>
      <c r="F75" s="24">
        <f>F74-F82</f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</row>
    <row r="76" spans="1:34" s="2" customFormat="1" ht="29.25" customHeight="1">
      <c r="A76" s="122" t="s">
        <v>48</v>
      </c>
      <c r="B76" s="87">
        <f t="shared" si="1"/>
        <v>524.059</v>
      </c>
      <c r="C76" s="127">
        <f>C78+C80</f>
        <v>524.059</v>
      </c>
      <c r="D76" s="174"/>
      <c r="E76" s="174"/>
      <c r="F76" s="24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</row>
    <row r="77" spans="1:34" s="46" customFormat="1" ht="66.75" customHeight="1">
      <c r="A77" s="52" t="s">
        <v>49</v>
      </c>
      <c r="B77" s="123">
        <f t="shared" si="1"/>
        <v>0.8600000000000001</v>
      </c>
      <c r="C77" s="127">
        <f>C79+C81</f>
        <v>0.8600000000000001</v>
      </c>
      <c r="D77" s="174"/>
      <c r="E77" s="174"/>
      <c r="F77" s="24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</row>
    <row r="78" spans="1:34" s="46" customFormat="1" ht="27" customHeight="1">
      <c r="A78" s="61" t="s">
        <v>50</v>
      </c>
      <c r="B78" s="62">
        <f t="shared" si="1"/>
        <v>283.666</v>
      </c>
      <c r="C78" s="63">
        <v>283.666</v>
      </c>
      <c r="D78" s="64"/>
      <c r="E78" s="64"/>
      <c r="F78" s="24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</row>
    <row r="79" spans="1:34" s="20" customFormat="1" ht="18" customHeight="1">
      <c r="A79" s="61" t="s">
        <v>51</v>
      </c>
      <c r="B79" s="62">
        <f t="shared" si="1"/>
        <v>0.461</v>
      </c>
      <c r="C79" s="63">
        <v>0.461</v>
      </c>
      <c r="D79" s="65"/>
      <c r="E79" s="65"/>
      <c r="F79" s="24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</row>
    <row r="80" spans="1:34" s="2" customFormat="1" ht="19.5" customHeight="1">
      <c r="A80" s="61" t="s">
        <v>52</v>
      </c>
      <c r="B80" s="62">
        <f t="shared" si="1"/>
        <v>240.393</v>
      </c>
      <c r="C80" s="63">
        <v>240.393</v>
      </c>
      <c r="D80" s="64"/>
      <c r="E80" s="64"/>
      <c r="F80" s="24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</row>
    <row r="81" spans="1:34" s="2" customFormat="1" ht="19.5" customHeight="1">
      <c r="A81" s="61" t="s">
        <v>53</v>
      </c>
      <c r="B81" s="62">
        <f t="shared" si="1"/>
        <v>0.399</v>
      </c>
      <c r="C81" s="63">
        <v>0.399</v>
      </c>
      <c r="D81" s="65"/>
      <c r="E81" s="65"/>
      <c r="F81" s="24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</row>
    <row r="82" spans="1:34" s="2" customFormat="1" ht="23.25" customHeight="1">
      <c r="A82" s="39" t="s">
        <v>14</v>
      </c>
      <c r="B82" s="11">
        <f t="shared" si="1"/>
        <v>0</v>
      </c>
      <c r="C82" s="11">
        <f>C83+C84+C85</f>
        <v>0</v>
      </c>
      <c r="D82" s="11">
        <f>D83+D84+D85</f>
        <v>0</v>
      </c>
      <c r="E82" s="11">
        <f>E83+E84+E85</f>
        <v>0</v>
      </c>
      <c r="F82" s="12">
        <f>F83+F84+F85</f>
        <v>0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</row>
    <row r="83" spans="1:34" s="2" customFormat="1" ht="23.25" customHeight="1">
      <c r="A83" s="39" t="s">
        <v>15</v>
      </c>
      <c r="B83" s="11">
        <f t="shared" si="1"/>
        <v>0</v>
      </c>
      <c r="C83" s="14"/>
      <c r="D83" s="11"/>
      <c r="E83" s="11"/>
      <c r="F83" s="12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</row>
    <row r="84" spans="1:34" s="2" customFormat="1" ht="38.25" customHeight="1">
      <c r="A84" s="47" t="s">
        <v>57</v>
      </c>
      <c r="B84" s="11">
        <f t="shared" si="1"/>
        <v>0</v>
      </c>
      <c r="C84" s="11"/>
      <c r="D84" s="11"/>
      <c r="E84" s="14"/>
      <c r="F84" s="15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</row>
    <row r="85" spans="1:34" s="2" customFormat="1" ht="23.25" customHeight="1">
      <c r="A85" s="39" t="s">
        <v>16</v>
      </c>
      <c r="B85" s="11">
        <f t="shared" si="1"/>
        <v>0</v>
      </c>
      <c r="C85" s="14"/>
      <c r="D85" s="11"/>
      <c r="E85" s="11"/>
      <c r="F85" s="12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</row>
    <row r="86" spans="1:34" s="2" customFormat="1" ht="23.25" customHeight="1">
      <c r="A86" s="118" t="s">
        <v>33</v>
      </c>
      <c r="B86" s="11">
        <f t="shared" si="1"/>
        <v>1739.877</v>
      </c>
      <c r="C86" s="23">
        <f>C87+C88+C90</f>
        <v>1075.86</v>
      </c>
      <c r="D86" s="23">
        <f>D87+D90</f>
        <v>0</v>
      </c>
      <c r="E86" s="23">
        <f>E87+E90</f>
        <v>245.395</v>
      </c>
      <c r="F86" s="24">
        <f>F87+F90</f>
        <v>418.622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</row>
    <row r="87" spans="1:34" s="2" customFormat="1" ht="23.25" customHeight="1">
      <c r="A87" s="39" t="s">
        <v>17</v>
      </c>
      <c r="B87" s="11">
        <f t="shared" si="1"/>
        <v>540.5029999999999</v>
      </c>
      <c r="C87" s="23">
        <f>1075.86-C88</f>
        <v>174.41599999999994</v>
      </c>
      <c r="D87" s="23">
        <v>0</v>
      </c>
      <c r="E87" s="23">
        <v>245.395</v>
      </c>
      <c r="F87" s="24">
        <v>120.692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</row>
    <row r="88" spans="1:34" s="2" customFormat="1" ht="23.25" customHeight="1">
      <c r="A88" s="50" t="s">
        <v>79</v>
      </c>
      <c r="B88" s="11">
        <f>C88+D88+E88+F88</f>
        <v>901.444</v>
      </c>
      <c r="C88" s="23">
        <v>901.444</v>
      </c>
      <c r="D88" s="11"/>
      <c r="E88" s="11"/>
      <c r="F88" s="12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</row>
    <row r="89" spans="1:34" s="2" customFormat="1" ht="23.25" customHeight="1">
      <c r="A89" s="50" t="s">
        <v>43</v>
      </c>
      <c r="B89" s="119">
        <f>C89+D89+E89+F89</f>
        <v>1.433</v>
      </c>
      <c r="C89" s="23">
        <v>1.433</v>
      </c>
      <c r="D89" s="116"/>
      <c r="E89" s="116"/>
      <c r="F89" s="60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</row>
    <row r="90" spans="1:34" s="2" customFormat="1" ht="23.25" customHeight="1">
      <c r="A90" s="39" t="s">
        <v>14</v>
      </c>
      <c r="B90" s="11">
        <f t="shared" si="1"/>
        <v>297.93</v>
      </c>
      <c r="C90" s="11">
        <f>C91+C92+C93</f>
        <v>0</v>
      </c>
      <c r="D90" s="11">
        <f>D91+D92+D93</f>
        <v>0</v>
      </c>
      <c r="E90" s="11">
        <f>E91+E92+E93</f>
        <v>0</v>
      </c>
      <c r="F90" s="12">
        <f>F91+F92+F93</f>
        <v>297.93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</row>
    <row r="91" spans="1:34" s="2" customFormat="1" ht="23.25" customHeight="1">
      <c r="A91" s="39" t="s">
        <v>15</v>
      </c>
      <c r="B91" s="11">
        <f t="shared" si="1"/>
        <v>260.473</v>
      </c>
      <c r="C91" s="14"/>
      <c r="D91" s="11"/>
      <c r="E91" s="11"/>
      <c r="F91" s="12">
        <v>260.473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</row>
    <row r="92" spans="1:34" s="2" customFormat="1" ht="27.75" customHeight="1">
      <c r="A92" s="47" t="s">
        <v>57</v>
      </c>
      <c r="B92" s="11">
        <f t="shared" si="1"/>
        <v>0</v>
      </c>
      <c r="C92" s="11"/>
      <c r="D92" s="11"/>
      <c r="E92" s="14"/>
      <c r="F92" s="15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</row>
    <row r="93" spans="1:34" s="2" customFormat="1" ht="23.25" customHeight="1">
      <c r="A93" s="39" t="s">
        <v>16</v>
      </c>
      <c r="B93" s="11">
        <f t="shared" si="1"/>
        <v>37.457</v>
      </c>
      <c r="C93" s="14"/>
      <c r="D93" s="11"/>
      <c r="E93" s="11"/>
      <c r="F93" s="12">
        <v>37.457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</row>
    <row r="94" spans="1:34" s="2" customFormat="1" ht="48.75" customHeight="1">
      <c r="A94" s="118" t="s">
        <v>29</v>
      </c>
      <c r="B94" s="11">
        <f t="shared" si="1"/>
        <v>2074.214</v>
      </c>
      <c r="C94" s="11">
        <f>C95+C96</f>
        <v>2062.813</v>
      </c>
      <c r="D94" s="11"/>
      <c r="E94" s="11">
        <f>E95+E96</f>
        <v>0</v>
      </c>
      <c r="F94" s="12">
        <f>F95+F96</f>
        <v>11.401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</row>
    <row r="95" spans="1:34" s="2" customFormat="1" ht="23.25" customHeight="1">
      <c r="A95" s="39" t="s">
        <v>17</v>
      </c>
      <c r="B95" s="11">
        <f t="shared" si="1"/>
        <v>675.166</v>
      </c>
      <c r="C95" s="66">
        <f>2062.813-C96</f>
        <v>663.7650000000001</v>
      </c>
      <c r="D95" s="66"/>
      <c r="E95" s="66"/>
      <c r="F95" s="60">
        <v>11.401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</row>
    <row r="96" spans="1:34" s="2" customFormat="1" ht="23.25" customHeight="1">
      <c r="A96" s="50" t="s">
        <v>56</v>
      </c>
      <c r="B96" s="11">
        <f t="shared" si="1"/>
        <v>1399.048</v>
      </c>
      <c r="C96" s="23">
        <v>1399.048</v>
      </c>
      <c r="D96" s="11"/>
      <c r="E96" s="11">
        <f>E98+E97</f>
        <v>0</v>
      </c>
      <c r="F96" s="12">
        <f>F98+F97</f>
        <v>0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</row>
    <row r="97" spans="1:34" s="2" customFormat="1" ht="27" customHeight="1">
      <c r="A97" s="50" t="s">
        <v>43</v>
      </c>
      <c r="B97" s="11">
        <f t="shared" si="1"/>
        <v>2.197</v>
      </c>
      <c r="C97" s="23">
        <v>2.197</v>
      </c>
      <c r="D97" s="11"/>
      <c r="E97" s="13"/>
      <c r="F97" s="19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</row>
    <row r="98" spans="1:34" s="2" customFormat="1" ht="23.25" customHeight="1">
      <c r="A98" s="39" t="s">
        <v>14</v>
      </c>
      <c r="B98" s="11">
        <f t="shared" si="1"/>
        <v>0</v>
      </c>
      <c r="C98" s="11">
        <f>C99+C100+C101</f>
        <v>0</v>
      </c>
      <c r="D98" s="11">
        <f>D99+D100+D101</f>
        <v>0</v>
      </c>
      <c r="E98" s="11">
        <f>E99+E100+E101</f>
        <v>0</v>
      </c>
      <c r="F98" s="12">
        <f>F99+F100+F101</f>
        <v>0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</row>
    <row r="99" spans="1:34" s="2" customFormat="1" ht="44.25" customHeight="1">
      <c r="A99" s="39" t="s">
        <v>15</v>
      </c>
      <c r="B99" s="11">
        <f t="shared" si="1"/>
        <v>0</v>
      </c>
      <c r="C99" s="14"/>
      <c r="D99" s="11"/>
      <c r="E99" s="11"/>
      <c r="F99" s="12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</row>
    <row r="100" spans="1:34" s="2" customFormat="1" ht="23.25" customHeight="1">
      <c r="A100" s="47" t="s">
        <v>57</v>
      </c>
      <c r="B100" s="11">
        <f>C100+D100+E100+F100</f>
        <v>0</v>
      </c>
      <c r="C100" s="11"/>
      <c r="D100" s="11"/>
      <c r="E100" s="14"/>
      <c r="F100" s="15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</row>
    <row r="101" spans="1:34" s="2" customFormat="1" ht="23.25" customHeight="1">
      <c r="A101" s="39" t="s">
        <v>16</v>
      </c>
      <c r="B101" s="11">
        <f t="shared" si="1"/>
        <v>0</v>
      </c>
      <c r="C101" s="14"/>
      <c r="D101" s="11"/>
      <c r="E101" s="11"/>
      <c r="F101" s="12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</row>
    <row r="102" spans="1:34" s="2" customFormat="1" ht="23.25" customHeight="1">
      <c r="A102" s="118" t="s">
        <v>32</v>
      </c>
      <c r="B102" s="11">
        <f t="shared" si="1"/>
        <v>14.642</v>
      </c>
      <c r="C102" s="11">
        <f>C103+C104</f>
        <v>0</v>
      </c>
      <c r="D102" s="11"/>
      <c r="E102" s="11">
        <f>E103+E104</f>
        <v>14.642</v>
      </c>
      <c r="F102" s="12">
        <f>F103+F104</f>
        <v>0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</row>
    <row r="103" spans="1:34" s="2" customFormat="1" ht="23.25" customHeight="1">
      <c r="A103" s="39" t="s">
        <v>17</v>
      </c>
      <c r="B103" s="11">
        <f t="shared" si="1"/>
        <v>14.642</v>
      </c>
      <c r="C103" s="66"/>
      <c r="D103" s="66"/>
      <c r="E103" s="66">
        <v>14.642</v>
      </c>
      <c r="F103" s="60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</row>
    <row r="104" spans="1:34" s="2" customFormat="1" ht="23.25" customHeight="1">
      <c r="A104" s="39" t="s">
        <v>14</v>
      </c>
      <c r="B104" s="11">
        <f t="shared" si="1"/>
        <v>0</v>
      </c>
      <c r="C104" s="11">
        <f>C105+C106+C107</f>
        <v>0</v>
      </c>
      <c r="D104" s="11">
        <f>D105+D106+D107</f>
        <v>0</v>
      </c>
      <c r="E104" s="11">
        <f>E105+E106+E107</f>
        <v>0</v>
      </c>
      <c r="F104" s="12">
        <f>F105+F106+F107</f>
        <v>0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</row>
    <row r="105" spans="1:34" s="2" customFormat="1" ht="23.25" customHeight="1">
      <c r="A105" s="39" t="s">
        <v>15</v>
      </c>
      <c r="B105" s="11">
        <f t="shared" si="1"/>
        <v>0</v>
      </c>
      <c r="C105" s="14"/>
      <c r="D105" s="11"/>
      <c r="E105" s="13"/>
      <c r="F105" s="19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</row>
    <row r="106" spans="1:34" s="2" customFormat="1" ht="23.25" customHeight="1">
      <c r="A106" s="47" t="s">
        <v>57</v>
      </c>
      <c r="B106" s="11">
        <f t="shared" si="1"/>
        <v>0</v>
      </c>
      <c r="C106" s="11"/>
      <c r="D106" s="11"/>
      <c r="E106" s="14"/>
      <c r="F106" s="15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</row>
    <row r="107" spans="1:34" s="2" customFormat="1" ht="44.25" customHeight="1">
      <c r="A107" s="39" t="s">
        <v>16</v>
      </c>
      <c r="B107" s="11">
        <f t="shared" si="1"/>
        <v>0</v>
      </c>
      <c r="C107" s="14"/>
      <c r="D107" s="11"/>
      <c r="E107" s="13"/>
      <c r="F107" s="19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</row>
    <row r="108" spans="1:34" s="2" customFormat="1" ht="23.25" customHeight="1">
      <c r="A108" s="118" t="s">
        <v>28</v>
      </c>
      <c r="B108" s="11">
        <f t="shared" si="1"/>
        <v>108.58500000000001</v>
      </c>
      <c r="C108" s="14"/>
      <c r="D108" s="11"/>
      <c r="E108" s="11">
        <f>E109+E110</f>
        <v>0</v>
      </c>
      <c r="F108" s="12">
        <f>F109+F110</f>
        <v>108.58500000000001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</row>
    <row r="109" spans="1:34" s="2" customFormat="1" ht="23.25" customHeight="1">
      <c r="A109" s="39" t="s">
        <v>17</v>
      </c>
      <c r="B109" s="11">
        <f t="shared" si="1"/>
        <v>0.903</v>
      </c>
      <c r="C109" s="14"/>
      <c r="D109" s="11"/>
      <c r="E109" s="11"/>
      <c r="F109" s="171">
        <v>0.903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</row>
    <row r="110" spans="1:34" s="2" customFormat="1" ht="23.25" customHeight="1">
      <c r="A110" s="39" t="s">
        <v>14</v>
      </c>
      <c r="B110" s="11">
        <f t="shared" si="1"/>
        <v>107.682</v>
      </c>
      <c r="C110" s="11">
        <f>C111+C112+C113</f>
        <v>0</v>
      </c>
      <c r="D110" s="11">
        <f>D111+D112+D113</f>
        <v>0</v>
      </c>
      <c r="E110" s="11">
        <f>E111+E112+E113</f>
        <v>0</v>
      </c>
      <c r="F110" s="12">
        <f>F111+F112+F113</f>
        <v>107.682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</row>
    <row r="111" spans="1:34" s="2" customFormat="1" ht="23.25" customHeight="1">
      <c r="A111" s="39" t="s">
        <v>15</v>
      </c>
      <c r="B111" s="11">
        <f t="shared" si="1"/>
        <v>107.682</v>
      </c>
      <c r="C111" s="14"/>
      <c r="D111" s="11"/>
      <c r="E111" s="13"/>
      <c r="F111" s="19">
        <v>107.682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</row>
    <row r="112" spans="1:34" s="2" customFormat="1" ht="32.25" customHeight="1">
      <c r="A112" s="47" t="s">
        <v>57</v>
      </c>
      <c r="B112" s="11">
        <f t="shared" si="1"/>
        <v>0</v>
      </c>
      <c r="C112" s="11"/>
      <c r="D112" s="11"/>
      <c r="E112" s="14"/>
      <c r="F112" s="15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</row>
    <row r="113" spans="1:34" s="2" customFormat="1" ht="23.25" customHeight="1">
      <c r="A113" s="39" t="s">
        <v>16</v>
      </c>
      <c r="B113" s="11">
        <f t="shared" si="1"/>
        <v>0</v>
      </c>
      <c r="C113" s="14"/>
      <c r="D113" s="11"/>
      <c r="E113" s="13"/>
      <c r="F113" s="19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</row>
    <row r="114" spans="1:34" s="2" customFormat="1" ht="23.25" customHeight="1">
      <c r="A114" s="118" t="s">
        <v>34</v>
      </c>
      <c r="B114" s="11">
        <f t="shared" si="1"/>
        <v>233.52100000000002</v>
      </c>
      <c r="C114" s="14"/>
      <c r="D114" s="11"/>
      <c r="E114" s="11">
        <f>E115+E116</f>
        <v>12.259</v>
      </c>
      <c r="F114" s="12">
        <f>F115+F116</f>
        <v>221.262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</row>
    <row r="115" spans="1:34" s="2" customFormat="1" ht="23.25" customHeight="1">
      <c r="A115" s="39" t="s">
        <v>17</v>
      </c>
      <c r="B115" s="11">
        <f t="shared" si="1"/>
        <v>70.013</v>
      </c>
      <c r="C115" s="14"/>
      <c r="D115" s="11"/>
      <c r="E115" s="189">
        <v>12.259</v>
      </c>
      <c r="F115" s="171">
        <v>57.754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</row>
    <row r="116" spans="1:34" s="2" customFormat="1" ht="23.25" customHeight="1">
      <c r="A116" s="39" t="s">
        <v>14</v>
      </c>
      <c r="B116" s="11">
        <f t="shared" si="1"/>
        <v>163.508</v>
      </c>
      <c r="C116" s="11">
        <f>C117+C118+C119</f>
        <v>0</v>
      </c>
      <c r="D116" s="11">
        <f>D117+D118+D119</f>
        <v>0</v>
      </c>
      <c r="E116" s="11">
        <f>E117+E118+E119</f>
        <v>0</v>
      </c>
      <c r="F116" s="12">
        <f>F117+F118+F119</f>
        <v>163.508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</row>
    <row r="117" spans="1:34" s="2" customFormat="1" ht="24.75" customHeight="1">
      <c r="A117" s="39" t="s">
        <v>15</v>
      </c>
      <c r="B117" s="11">
        <f t="shared" si="1"/>
        <v>0</v>
      </c>
      <c r="C117" s="14"/>
      <c r="D117" s="11"/>
      <c r="E117" s="11"/>
      <c r="F117" s="12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</row>
    <row r="118" spans="1:34" s="2" customFormat="1" ht="24.75" customHeight="1">
      <c r="A118" s="47" t="s">
        <v>57</v>
      </c>
      <c r="B118" s="11">
        <f>C118+D118+E118+F118</f>
        <v>0</v>
      </c>
      <c r="C118" s="11"/>
      <c r="D118" s="11"/>
      <c r="E118" s="14"/>
      <c r="F118" s="15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</row>
    <row r="119" spans="1:34" s="20" customFormat="1" ht="24.75" customHeight="1">
      <c r="A119" s="39" t="s">
        <v>16</v>
      </c>
      <c r="B119" s="11">
        <f t="shared" si="1"/>
        <v>163.508</v>
      </c>
      <c r="C119" s="14"/>
      <c r="D119" s="11"/>
      <c r="E119" s="11"/>
      <c r="F119" s="12">
        <v>163.508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</row>
    <row r="120" spans="1:34" s="2" customFormat="1" ht="24.75" customHeight="1">
      <c r="A120" s="118" t="s">
        <v>26</v>
      </c>
      <c r="B120" s="11">
        <f t="shared" si="1"/>
        <v>132.369</v>
      </c>
      <c r="C120" s="11">
        <f>C121+C122</f>
        <v>0</v>
      </c>
      <c r="D120" s="11"/>
      <c r="E120" s="11">
        <f>E121+E122</f>
        <v>132.369</v>
      </c>
      <c r="F120" s="12">
        <f>F121+F122</f>
        <v>0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</row>
    <row r="121" spans="1:34" s="2" customFormat="1" ht="24.75" customHeight="1">
      <c r="A121" s="39" t="s">
        <v>17</v>
      </c>
      <c r="B121" s="11">
        <f t="shared" si="1"/>
        <v>132.369</v>
      </c>
      <c r="C121" s="66"/>
      <c r="D121" s="66"/>
      <c r="E121" s="66">
        <v>132.369</v>
      </c>
      <c r="F121" s="60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</row>
    <row r="122" spans="1:34" s="2" customFormat="1" ht="24.75" customHeight="1">
      <c r="A122" s="39" t="s">
        <v>14</v>
      </c>
      <c r="B122" s="11">
        <f t="shared" si="1"/>
        <v>0</v>
      </c>
      <c r="C122" s="11">
        <f>C123+C124+C125</f>
        <v>0</v>
      </c>
      <c r="D122" s="11">
        <f>D123+D124+D125</f>
        <v>0</v>
      </c>
      <c r="E122" s="11">
        <f>E123+E124+E125</f>
        <v>0</v>
      </c>
      <c r="F122" s="12">
        <f>F123+F124+F125</f>
        <v>0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</row>
    <row r="123" spans="1:34" s="2" customFormat="1" ht="24.75" customHeight="1">
      <c r="A123" s="39" t="s">
        <v>15</v>
      </c>
      <c r="B123" s="11">
        <f t="shared" si="1"/>
        <v>0</v>
      </c>
      <c r="C123" s="14"/>
      <c r="D123" s="11"/>
      <c r="E123" s="13"/>
      <c r="F123" s="19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</row>
    <row r="124" spans="1:34" s="20" customFormat="1" ht="24.75" customHeight="1">
      <c r="A124" s="47" t="s">
        <v>57</v>
      </c>
      <c r="B124" s="11">
        <f t="shared" si="1"/>
        <v>0</v>
      </c>
      <c r="C124" s="11"/>
      <c r="D124" s="11"/>
      <c r="E124" s="14"/>
      <c r="F124" s="15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</row>
    <row r="125" spans="1:34" s="2" customFormat="1" ht="24.75" customHeight="1">
      <c r="A125" s="39" t="s">
        <v>16</v>
      </c>
      <c r="B125" s="11">
        <f t="shared" si="1"/>
        <v>0</v>
      </c>
      <c r="C125" s="14"/>
      <c r="D125" s="11"/>
      <c r="E125" s="13"/>
      <c r="F125" s="19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</row>
    <row r="126" spans="1:34" s="2" customFormat="1" ht="24.75" customHeight="1">
      <c r="A126" s="118" t="s">
        <v>27</v>
      </c>
      <c r="B126" s="11">
        <f t="shared" si="1"/>
        <v>426.685</v>
      </c>
      <c r="C126" s="14"/>
      <c r="D126" s="11"/>
      <c r="E126" s="11">
        <f>E127+E128</f>
        <v>426.685</v>
      </c>
      <c r="F126" s="12">
        <f>F127+F128</f>
        <v>0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</row>
    <row r="127" spans="1:34" s="2" customFormat="1" ht="24" customHeight="1">
      <c r="A127" s="39" t="s">
        <v>17</v>
      </c>
      <c r="B127" s="11">
        <f t="shared" si="1"/>
        <v>426.685</v>
      </c>
      <c r="C127" s="14"/>
      <c r="D127" s="11"/>
      <c r="E127" s="11">
        <v>426.685</v>
      </c>
      <c r="F127" s="171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</row>
    <row r="128" spans="1:34" s="2" customFormat="1" ht="26.25" customHeight="1">
      <c r="A128" s="39" t="s">
        <v>14</v>
      </c>
      <c r="B128" s="11">
        <f t="shared" si="1"/>
        <v>0</v>
      </c>
      <c r="C128" s="11">
        <f>C129+C130+C131</f>
        <v>0</v>
      </c>
      <c r="D128" s="11">
        <f>D129+D130+D131</f>
        <v>0</v>
      </c>
      <c r="E128" s="11">
        <f>E129+E130+E131</f>
        <v>0</v>
      </c>
      <c r="F128" s="12">
        <f>F129+F130+F131</f>
        <v>0</v>
      </c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</row>
    <row r="129" spans="1:34" s="20" customFormat="1" ht="26.25" customHeight="1">
      <c r="A129" s="39" t="s">
        <v>15</v>
      </c>
      <c r="B129" s="11">
        <f t="shared" si="1"/>
        <v>0</v>
      </c>
      <c r="C129" s="14"/>
      <c r="D129" s="11"/>
      <c r="E129" s="13"/>
      <c r="F129" s="19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</row>
    <row r="130" spans="1:34" s="2" customFormat="1" ht="26.25" customHeight="1">
      <c r="A130" s="47" t="s">
        <v>57</v>
      </c>
      <c r="B130" s="11">
        <f>C130+D130+E130+F130</f>
        <v>0</v>
      </c>
      <c r="C130" s="11"/>
      <c r="D130" s="11"/>
      <c r="E130" s="14"/>
      <c r="F130" s="15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</row>
    <row r="131" spans="1:34" s="2" customFormat="1" ht="26.25" customHeight="1">
      <c r="A131" s="39" t="s">
        <v>16</v>
      </c>
      <c r="B131" s="11">
        <f t="shared" si="1"/>
        <v>0</v>
      </c>
      <c r="C131" s="14"/>
      <c r="D131" s="11"/>
      <c r="E131" s="13"/>
      <c r="F131" s="19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</row>
    <row r="132" spans="1:34" s="21" customFormat="1" ht="36" customHeight="1">
      <c r="A132" s="118" t="s">
        <v>106</v>
      </c>
      <c r="B132" s="11">
        <f t="shared" si="1"/>
        <v>0</v>
      </c>
      <c r="C132" s="14"/>
      <c r="D132" s="11"/>
      <c r="E132" s="11">
        <f>E133+E134</f>
        <v>0</v>
      </c>
      <c r="F132" s="12">
        <f>F133+F134</f>
        <v>0</v>
      </c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</row>
    <row r="133" spans="1:34" s="21" customFormat="1" ht="23.25" customHeight="1">
      <c r="A133" s="39" t="s">
        <v>17</v>
      </c>
      <c r="B133" s="11">
        <f t="shared" si="1"/>
        <v>0</v>
      </c>
      <c r="C133" s="14"/>
      <c r="D133" s="11"/>
      <c r="E133" s="11"/>
      <c r="F133" s="171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</row>
    <row r="134" spans="1:34" s="21" customFormat="1" ht="19.5" customHeight="1">
      <c r="A134" s="39" t="s">
        <v>14</v>
      </c>
      <c r="B134" s="11">
        <f aca="true" t="shared" si="2" ref="B134:B178">C134+D134+E134+F134</f>
        <v>0</v>
      </c>
      <c r="C134" s="11">
        <f>C135+C136+C137</f>
        <v>0</v>
      </c>
      <c r="D134" s="11">
        <f>D135+D136+D137</f>
        <v>0</v>
      </c>
      <c r="E134" s="11">
        <f>E135+E136+E137</f>
        <v>0</v>
      </c>
      <c r="F134" s="12">
        <f>F135+F136+F137</f>
        <v>0</v>
      </c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</row>
    <row r="135" spans="1:34" s="21" customFormat="1" ht="19.5" customHeight="1">
      <c r="A135" s="39" t="s">
        <v>15</v>
      </c>
      <c r="B135" s="11">
        <f t="shared" si="2"/>
        <v>0</v>
      </c>
      <c r="C135" s="14"/>
      <c r="D135" s="11"/>
      <c r="E135" s="11"/>
      <c r="F135" s="12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</row>
    <row r="136" spans="1:34" s="55" customFormat="1" ht="36" customHeight="1">
      <c r="A136" s="47" t="s">
        <v>57</v>
      </c>
      <c r="B136" s="11">
        <f>C136+D136+E136+F136</f>
        <v>0</v>
      </c>
      <c r="C136" s="11"/>
      <c r="D136" s="11"/>
      <c r="E136" s="14"/>
      <c r="F136" s="15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</row>
    <row r="137" spans="1:34" s="55" customFormat="1" ht="19.5" customHeight="1">
      <c r="A137" s="39" t="s">
        <v>16</v>
      </c>
      <c r="B137" s="11">
        <f t="shared" si="2"/>
        <v>0</v>
      </c>
      <c r="C137" s="14"/>
      <c r="D137" s="11"/>
      <c r="E137" s="11"/>
      <c r="F137" s="12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</row>
    <row r="138" spans="1:34" s="55" customFormat="1" ht="19.5" customHeight="1">
      <c r="A138" s="118" t="s">
        <v>58</v>
      </c>
      <c r="B138" s="11">
        <f t="shared" si="2"/>
        <v>204.433</v>
      </c>
      <c r="C138" s="23"/>
      <c r="D138" s="11"/>
      <c r="E138" s="23">
        <f>E139+E140</f>
        <v>204.433</v>
      </c>
      <c r="F138" s="24">
        <f>F139+F140</f>
        <v>0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</row>
    <row r="139" spans="1:6" ht="18.75" customHeight="1">
      <c r="A139" s="39" t="s">
        <v>17</v>
      </c>
      <c r="B139" s="11">
        <f t="shared" si="2"/>
        <v>124.473</v>
      </c>
      <c r="C139" s="11"/>
      <c r="D139" s="11"/>
      <c r="E139" s="23">
        <v>124.473</v>
      </c>
      <c r="F139" s="24"/>
    </row>
    <row r="140" spans="1:34" s="16" customFormat="1" ht="25.5" customHeight="1">
      <c r="A140" s="39" t="s">
        <v>14</v>
      </c>
      <c r="B140" s="11">
        <f t="shared" si="2"/>
        <v>79.96</v>
      </c>
      <c r="C140" s="11">
        <f>C141+C142+C143</f>
        <v>0</v>
      </c>
      <c r="D140" s="11">
        <f>D141+D142+D143</f>
        <v>0</v>
      </c>
      <c r="E140" s="11">
        <f>E141+E142+E143</f>
        <v>79.96</v>
      </c>
      <c r="F140" s="12">
        <f>F141+F142+F143</f>
        <v>0</v>
      </c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6" ht="28.5" customHeight="1">
      <c r="A141" s="39" t="s">
        <v>15</v>
      </c>
      <c r="B141" s="11">
        <f t="shared" si="2"/>
        <v>79.96</v>
      </c>
      <c r="C141" s="11"/>
      <c r="D141" s="11"/>
      <c r="E141" s="14">
        <v>79.96</v>
      </c>
      <c r="F141" s="15"/>
    </row>
    <row r="142" spans="1:34" s="31" customFormat="1" ht="28.5" customHeight="1">
      <c r="A142" s="47" t="s">
        <v>57</v>
      </c>
      <c r="B142" s="11">
        <f t="shared" si="2"/>
        <v>0</v>
      </c>
      <c r="C142" s="11"/>
      <c r="D142" s="11"/>
      <c r="E142" s="14"/>
      <c r="F142" s="15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</row>
    <row r="143" spans="1:34" s="22" customFormat="1" ht="28.5" customHeight="1">
      <c r="A143" s="39" t="s">
        <v>16</v>
      </c>
      <c r="B143" s="11">
        <f t="shared" si="2"/>
        <v>0</v>
      </c>
      <c r="C143" s="11"/>
      <c r="D143" s="11"/>
      <c r="E143" s="14"/>
      <c r="F143" s="15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</row>
    <row r="144" spans="1:6" s="3" customFormat="1" ht="28.5" customHeight="1">
      <c r="A144" s="118" t="s">
        <v>7</v>
      </c>
      <c r="B144" s="11">
        <f t="shared" si="2"/>
        <v>1337.457</v>
      </c>
      <c r="C144" s="23"/>
      <c r="D144" s="11"/>
      <c r="E144" s="23">
        <f>E145+E146</f>
        <v>589.282</v>
      </c>
      <c r="F144" s="24">
        <f>F145+F146</f>
        <v>748.1750000000001</v>
      </c>
    </row>
    <row r="145" spans="1:34" s="80" customFormat="1" ht="33" customHeight="1">
      <c r="A145" s="39" t="s">
        <v>17</v>
      </c>
      <c r="B145" s="11">
        <f t="shared" si="2"/>
        <v>606.1510000000001</v>
      </c>
      <c r="C145" s="11"/>
      <c r="D145" s="11"/>
      <c r="E145" s="11">
        <v>459.571</v>
      </c>
      <c r="F145" s="12">
        <v>146.58</v>
      </c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</row>
    <row r="146" spans="1:34" s="81" customFormat="1" ht="24.75" customHeight="1">
      <c r="A146" s="39" t="s">
        <v>14</v>
      </c>
      <c r="B146" s="11">
        <f t="shared" si="2"/>
        <v>731.306</v>
      </c>
      <c r="C146" s="11">
        <f>C147+C148+C149</f>
        <v>0</v>
      </c>
      <c r="D146" s="11">
        <f>D147+D148+D149</f>
        <v>0</v>
      </c>
      <c r="E146" s="11">
        <f>E147+E148+E149</f>
        <v>129.711</v>
      </c>
      <c r="F146" s="12">
        <f>F147+F148+F149</f>
        <v>601.595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s="22" customFormat="1" ht="28.5" customHeight="1">
      <c r="A147" s="39" t="s">
        <v>15</v>
      </c>
      <c r="B147" s="11">
        <f t="shared" si="2"/>
        <v>556.724</v>
      </c>
      <c r="C147" s="11"/>
      <c r="D147" s="11"/>
      <c r="E147" s="14">
        <v>119.251</v>
      </c>
      <c r="F147" s="15">
        <v>437.473</v>
      </c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</row>
    <row r="148" spans="1:6" ht="28.5" customHeight="1">
      <c r="A148" s="47" t="s">
        <v>57</v>
      </c>
      <c r="B148" s="11">
        <f t="shared" si="2"/>
        <v>78.52000000000001</v>
      </c>
      <c r="C148" s="11"/>
      <c r="D148" s="11"/>
      <c r="E148" s="14">
        <v>7.68</v>
      </c>
      <c r="F148" s="15">
        <v>70.84</v>
      </c>
    </row>
    <row r="149" spans="1:6" ht="18.75">
      <c r="A149" s="39" t="s">
        <v>16</v>
      </c>
      <c r="B149" s="11">
        <f t="shared" si="2"/>
        <v>96.062</v>
      </c>
      <c r="C149" s="11"/>
      <c r="D149" s="11"/>
      <c r="E149" s="14">
        <v>2.78</v>
      </c>
      <c r="F149" s="15">
        <v>93.282</v>
      </c>
    </row>
    <row r="150" spans="1:6" ht="27.75" customHeight="1">
      <c r="A150" s="118" t="s">
        <v>5</v>
      </c>
      <c r="B150" s="11">
        <f t="shared" si="2"/>
        <v>2863.157</v>
      </c>
      <c r="C150" s="23">
        <f>C151+C152+C154</f>
        <v>333.774</v>
      </c>
      <c r="D150" s="11"/>
      <c r="E150" s="23">
        <f>E151+E152+E154</f>
        <v>1552.83</v>
      </c>
      <c r="F150" s="24">
        <f>F151+F152+F154</f>
        <v>976.5530000000001</v>
      </c>
    </row>
    <row r="151" spans="1:6" ht="27.75" customHeight="1">
      <c r="A151" s="39" t="s">
        <v>17</v>
      </c>
      <c r="B151" s="11">
        <f t="shared" si="2"/>
        <v>1412.913</v>
      </c>
      <c r="C151" s="23"/>
      <c r="D151" s="23"/>
      <c r="E151" s="11">
        <v>1194.76</v>
      </c>
      <c r="F151" s="12">
        <v>218.153</v>
      </c>
    </row>
    <row r="152" spans="1:6" ht="27.75" customHeight="1">
      <c r="A152" s="50" t="s">
        <v>80</v>
      </c>
      <c r="B152" s="11">
        <f t="shared" si="2"/>
        <v>333.774</v>
      </c>
      <c r="C152" s="130">
        <v>333.774</v>
      </c>
      <c r="D152" s="11"/>
      <c r="E152" s="11"/>
      <c r="F152" s="12"/>
    </row>
    <row r="153" spans="1:6" ht="27.75" customHeight="1">
      <c r="A153" s="50" t="s">
        <v>43</v>
      </c>
      <c r="B153" s="119">
        <f t="shared" si="2"/>
        <v>0.497</v>
      </c>
      <c r="C153" s="130">
        <v>0.497</v>
      </c>
      <c r="D153" s="116"/>
      <c r="E153" s="116"/>
      <c r="F153" s="60"/>
    </row>
    <row r="154" spans="1:6" ht="27.75" customHeight="1">
      <c r="A154" s="39" t="s">
        <v>14</v>
      </c>
      <c r="B154" s="11">
        <f t="shared" si="2"/>
        <v>1116.4700000000003</v>
      </c>
      <c r="C154" s="11">
        <f>C155+C156+C157</f>
        <v>0</v>
      </c>
      <c r="D154" s="11">
        <f>D155+D156+D157</f>
        <v>0</v>
      </c>
      <c r="E154" s="11">
        <f>E155+E156+E157</f>
        <v>358.07000000000005</v>
      </c>
      <c r="F154" s="12">
        <f>F155+F156+F157</f>
        <v>758.4000000000001</v>
      </c>
    </row>
    <row r="155" spans="1:6" ht="27.75" customHeight="1">
      <c r="A155" s="39" t="s">
        <v>15</v>
      </c>
      <c r="B155" s="11">
        <f t="shared" si="2"/>
        <v>889.211</v>
      </c>
      <c r="C155" s="23"/>
      <c r="D155" s="23"/>
      <c r="E155" s="14">
        <v>234.429</v>
      </c>
      <c r="F155" s="15">
        <v>654.782</v>
      </c>
    </row>
    <row r="156" spans="1:6" ht="22.5" customHeight="1">
      <c r="A156" s="47" t="s">
        <v>57</v>
      </c>
      <c r="B156" s="11">
        <f t="shared" si="2"/>
        <v>217.933</v>
      </c>
      <c r="C156" s="14"/>
      <c r="D156" s="14"/>
      <c r="E156" s="14">
        <v>114.315</v>
      </c>
      <c r="F156" s="15">
        <v>103.618</v>
      </c>
    </row>
    <row r="157" spans="1:6" ht="18.75">
      <c r="A157" s="39" t="s">
        <v>16</v>
      </c>
      <c r="B157" s="11">
        <f t="shared" si="2"/>
        <v>9.326</v>
      </c>
      <c r="C157" s="14"/>
      <c r="D157" s="14"/>
      <c r="E157" s="14">
        <v>9.326</v>
      </c>
      <c r="F157" s="15">
        <v>0</v>
      </c>
    </row>
    <row r="158" spans="1:6" ht="36">
      <c r="A158" s="118" t="s">
        <v>31</v>
      </c>
      <c r="B158" s="11">
        <f t="shared" si="2"/>
        <v>5290.58</v>
      </c>
      <c r="C158" s="23"/>
      <c r="D158" s="11"/>
      <c r="E158" s="23">
        <f>E159+E160</f>
        <v>1174.996</v>
      </c>
      <c r="F158" s="24">
        <f>F159+F160</f>
        <v>4115.584</v>
      </c>
    </row>
    <row r="159" spans="1:6" ht="18.75">
      <c r="A159" s="39" t="s">
        <v>17</v>
      </c>
      <c r="B159" s="11">
        <f t="shared" si="2"/>
        <v>2327.016</v>
      </c>
      <c r="C159" s="11"/>
      <c r="D159" s="11"/>
      <c r="E159" s="23">
        <v>1136.093</v>
      </c>
      <c r="F159" s="24">
        <v>1190.923</v>
      </c>
    </row>
    <row r="160" spans="1:6" ht="18.75">
      <c r="A160" s="39" t="s">
        <v>14</v>
      </c>
      <c r="B160" s="11">
        <f t="shared" si="2"/>
        <v>2963.564</v>
      </c>
      <c r="C160" s="11">
        <f>C161+C162+C163</f>
        <v>0</v>
      </c>
      <c r="D160" s="11">
        <f>D161+D162+D163</f>
        <v>0</v>
      </c>
      <c r="E160" s="11">
        <f>E161+E162+E163</f>
        <v>38.903000000000006</v>
      </c>
      <c r="F160" s="12">
        <f>F161+F162+F163</f>
        <v>2924.661</v>
      </c>
    </row>
    <row r="161" spans="1:6" ht="18.75">
      <c r="A161" s="39" t="s">
        <v>15</v>
      </c>
      <c r="B161" s="11">
        <f t="shared" si="2"/>
        <v>285.932</v>
      </c>
      <c r="C161" s="13"/>
      <c r="D161" s="11"/>
      <c r="E161" s="14">
        <v>17.547</v>
      </c>
      <c r="F161" s="15">
        <v>268.385</v>
      </c>
    </row>
    <row r="162" spans="1:6" ht="18.75">
      <c r="A162" s="47" t="s">
        <v>57</v>
      </c>
      <c r="B162" s="11">
        <f>C162+D162+E162+F162</f>
        <v>0</v>
      </c>
      <c r="C162" s="11"/>
      <c r="D162" s="11"/>
      <c r="E162" s="14"/>
      <c r="F162" s="15"/>
    </row>
    <row r="163" spans="1:6" ht="19.5" thickBot="1">
      <c r="A163" s="38" t="s">
        <v>16</v>
      </c>
      <c r="B163" s="54">
        <f>C163+D163+E163+F163</f>
        <v>2677.632</v>
      </c>
      <c r="C163" s="59"/>
      <c r="D163" s="54"/>
      <c r="E163" s="14">
        <v>21.356</v>
      </c>
      <c r="F163" s="15">
        <v>2656.276</v>
      </c>
    </row>
    <row r="164" spans="1:6" ht="19.5" thickBot="1">
      <c r="A164" s="132" t="s">
        <v>17</v>
      </c>
      <c r="B164" s="133">
        <f aca="true" t="shared" si="3" ref="B164:B178">C164+D164+E164+F164</f>
        <v>96005.05799999999</v>
      </c>
      <c r="C164" s="134">
        <f>C165+C166+C170</f>
        <v>47619.062</v>
      </c>
      <c r="D164" s="134">
        <f>D165+D166+D170</f>
        <v>1590.245</v>
      </c>
      <c r="E164" s="134">
        <f>E165+E166+E170</f>
        <v>31730.220999999998</v>
      </c>
      <c r="F164" s="135">
        <f>F165+F166+F170</f>
        <v>15065.530000000002</v>
      </c>
    </row>
    <row r="165" spans="1:6" ht="18.75">
      <c r="A165" s="52" t="s">
        <v>59</v>
      </c>
      <c r="B165" s="68">
        <f t="shared" si="3"/>
        <v>76262.80099999999</v>
      </c>
      <c r="C165" s="172">
        <f>C10+C25+C31+C37+C43+C51+C57+C63+C69+C75+C87+C95+C103+C109+C115+C121+C127+C133+C139+C145+C151+C159</f>
        <v>34089.223</v>
      </c>
      <c r="D165" s="172">
        <f>D10+D25+D31+D37+D43+D51+D57+D63+D69+D75+D87+D95+D103+D109+D115+D121+D127+D133+D139+D145+D151+D159</f>
        <v>1034.0259999999998</v>
      </c>
      <c r="E165" s="172">
        <f>E10+E25+E31+E37+E43+E51+E57+E63+E69+E75+E87+E95+E103+E109+E115+E121+E127+E133+E139+E145+E151+E159</f>
        <v>26187.145999999997</v>
      </c>
      <c r="F165" s="173">
        <f>F10+F25+F31+F37+F43+F51+F57+F63+F69+F75+F87+F95+F103+F109+F115+F121+F127+F133+F139+F145+F151+F159</f>
        <v>14952.406000000003</v>
      </c>
    </row>
    <row r="166" spans="1:6" ht="18.75">
      <c r="A166" s="52" t="s">
        <v>61</v>
      </c>
      <c r="B166" s="9">
        <f t="shared" si="3"/>
        <v>18307.126</v>
      </c>
      <c r="C166" s="23">
        <f aca="true" t="shared" si="4" ref="C166:F167">C11+C44+C76+C96+C88+C152</f>
        <v>12094.707999999999</v>
      </c>
      <c r="D166" s="23">
        <f t="shared" si="4"/>
        <v>556.219</v>
      </c>
      <c r="E166" s="23">
        <f t="shared" si="4"/>
        <v>5543.075</v>
      </c>
      <c r="F166" s="24">
        <f t="shared" si="4"/>
        <v>113.124</v>
      </c>
    </row>
    <row r="167" spans="1:6" ht="18.75">
      <c r="A167" s="52" t="s">
        <v>60</v>
      </c>
      <c r="B167" s="9">
        <f t="shared" si="3"/>
        <v>28.506999999999994</v>
      </c>
      <c r="C167" s="23">
        <f t="shared" si="4"/>
        <v>17.834999999999997</v>
      </c>
      <c r="D167" s="23">
        <f t="shared" si="4"/>
        <v>1.415</v>
      </c>
      <c r="E167" s="23">
        <f t="shared" si="4"/>
        <v>9.084</v>
      </c>
      <c r="F167" s="24">
        <f t="shared" si="4"/>
        <v>0.173</v>
      </c>
    </row>
    <row r="168" spans="1:6" ht="18.75">
      <c r="A168" s="39" t="s">
        <v>70</v>
      </c>
      <c r="B168" s="9">
        <f t="shared" si="3"/>
        <v>4601.665</v>
      </c>
      <c r="C168" s="23">
        <f>C17</f>
        <v>4601.665</v>
      </c>
      <c r="D168" s="23">
        <f>D17</f>
        <v>0</v>
      </c>
      <c r="E168" s="23">
        <f>E17</f>
        <v>0</v>
      </c>
      <c r="F168" s="24">
        <f>F17</f>
        <v>0</v>
      </c>
    </row>
    <row r="169" spans="1:6" ht="18.75">
      <c r="A169" s="52" t="s">
        <v>71</v>
      </c>
      <c r="B169" s="9">
        <f t="shared" si="3"/>
        <v>11.087</v>
      </c>
      <c r="C169" s="23">
        <f>C19</f>
        <v>11.087</v>
      </c>
      <c r="D169" s="23">
        <f>D19</f>
        <v>0</v>
      </c>
      <c r="E169" s="23">
        <f>E19</f>
        <v>0</v>
      </c>
      <c r="F169" s="24">
        <f>F19</f>
        <v>0</v>
      </c>
    </row>
    <row r="170" spans="1:6" ht="18">
      <c r="A170" s="136" t="s">
        <v>39</v>
      </c>
      <c r="B170" s="9">
        <f t="shared" si="3"/>
        <v>1435.131</v>
      </c>
      <c r="C170" s="23">
        <f>C8</f>
        <v>1435.131</v>
      </c>
      <c r="D170" s="23"/>
      <c r="E170" s="23"/>
      <c r="F170" s="24"/>
    </row>
    <row r="171" spans="1:6" ht="18.75" thickBot="1">
      <c r="A171" s="136" t="s">
        <v>40</v>
      </c>
      <c r="B171" s="49">
        <f t="shared" si="3"/>
        <v>3.148</v>
      </c>
      <c r="C171" s="176">
        <f>C9</f>
        <v>3.148</v>
      </c>
      <c r="D171" s="176"/>
      <c r="E171" s="176"/>
      <c r="F171" s="177"/>
    </row>
    <row r="172" spans="1:6" ht="19.5" thickBot="1">
      <c r="A172" s="139" t="s">
        <v>18</v>
      </c>
      <c r="B172" s="140">
        <f t="shared" si="3"/>
        <v>28969.771999999994</v>
      </c>
      <c r="C172" s="178">
        <f>C173+C174+C175</f>
        <v>131.818</v>
      </c>
      <c r="D172" s="178">
        <f>D173+D174+D175</f>
        <v>1.63</v>
      </c>
      <c r="E172" s="178">
        <f>E173+E174+E175</f>
        <v>2034.6889999999999</v>
      </c>
      <c r="F172" s="179">
        <f>F173+F174+F175</f>
        <v>26801.634999999995</v>
      </c>
    </row>
    <row r="173" spans="1:6" ht="18.75">
      <c r="A173" s="143" t="s">
        <v>15</v>
      </c>
      <c r="B173" s="144">
        <f t="shared" si="3"/>
        <v>11157.035</v>
      </c>
      <c r="C173" s="180">
        <f aca="true" t="shared" si="5" ref="C173:F175">C14+C27+C33+C39+C47+C53+C59+C65+C71+C83+C91+C99+C105+C111+C117+C123+C129+C135+C141+C147+C155+C161</f>
        <v>28.782</v>
      </c>
      <c r="D173" s="180">
        <f t="shared" si="5"/>
        <v>0</v>
      </c>
      <c r="E173" s="180">
        <f t="shared" si="5"/>
        <v>888.91</v>
      </c>
      <c r="F173" s="181">
        <f t="shared" si="5"/>
        <v>10239.342999999999</v>
      </c>
    </row>
    <row r="174" spans="1:6" ht="18.75">
      <c r="A174" s="47" t="s">
        <v>57</v>
      </c>
      <c r="B174" s="144">
        <f>C174+D174+E174+F174</f>
        <v>376.226</v>
      </c>
      <c r="C174" s="180">
        <f t="shared" si="5"/>
        <v>0</v>
      </c>
      <c r="D174" s="180">
        <f t="shared" si="5"/>
        <v>0</v>
      </c>
      <c r="E174" s="180">
        <f t="shared" si="5"/>
        <v>121.995</v>
      </c>
      <c r="F174" s="181">
        <f t="shared" si="5"/>
        <v>254.231</v>
      </c>
    </row>
    <row r="175" spans="1:6" ht="19.5" thickBot="1">
      <c r="A175" s="132" t="s">
        <v>16</v>
      </c>
      <c r="B175" s="144">
        <f>C175+D175+E175+F175</f>
        <v>17436.511</v>
      </c>
      <c r="C175" s="180">
        <f t="shared" si="5"/>
        <v>103.036</v>
      </c>
      <c r="D175" s="180">
        <f t="shared" si="5"/>
        <v>1.63</v>
      </c>
      <c r="E175" s="180">
        <f t="shared" si="5"/>
        <v>1023.784</v>
      </c>
      <c r="F175" s="181">
        <f t="shared" si="5"/>
        <v>16308.060999999998</v>
      </c>
    </row>
    <row r="176" spans="1:6" ht="19.5" thickBot="1">
      <c r="A176" s="145" t="s">
        <v>46</v>
      </c>
      <c r="B176" s="85">
        <f t="shared" si="3"/>
        <v>42.742000000000004</v>
      </c>
      <c r="C176" s="182">
        <f>C177+C178</f>
        <v>32.07</v>
      </c>
      <c r="D176" s="182">
        <f>D177+D178</f>
        <v>1.415</v>
      </c>
      <c r="E176" s="182">
        <f>E177+E178</f>
        <v>9.084</v>
      </c>
      <c r="F176" s="183">
        <f>F177+F178</f>
        <v>0.173</v>
      </c>
    </row>
    <row r="177" spans="1:6" ht="18.75">
      <c r="A177" s="148" t="s">
        <v>47</v>
      </c>
      <c r="B177" s="68">
        <f t="shared" si="3"/>
        <v>39.594</v>
      </c>
      <c r="C177" s="172">
        <f>C12+C19+C45+C77+C89+C97+C153</f>
        <v>28.922</v>
      </c>
      <c r="D177" s="172">
        <f>D12+D45+D77+D97</f>
        <v>1.415</v>
      </c>
      <c r="E177" s="172">
        <f>E12+E45+E77+E97</f>
        <v>9.084</v>
      </c>
      <c r="F177" s="173">
        <f>F12+F45+F77+F97</f>
        <v>0.173</v>
      </c>
    </row>
    <row r="178" spans="1:6" ht="19.5" thickBot="1">
      <c r="A178" s="48" t="s">
        <v>55</v>
      </c>
      <c r="B178" s="49">
        <f t="shared" si="3"/>
        <v>3.148</v>
      </c>
      <c r="C178" s="176">
        <f>C9</f>
        <v>3.148</v>
      </c>
      <c r="D178" s="176">
        <f>D9</f>
        <v>0</v>
      </c>
      <c r="E178" s="176">
        <f>E9</f>
        <v>0</v>
      </c>
      <c r="F178" s="177">
        <f>F9</f>
        <v>0</v>
      </c>
    </row>
  </sheetData>
  <sheetProtection/>
  <mergeCells count="2">
    <mergeCell ref="A1:F1"/>
    <mergeCell ref="A2:F2"/>
  </mergeCells>
  <printOptions horizontalCentered="1"/>
  <pageMargins left="0" right="0" top="0.3937007874015748" bottom="0" header="0.5118110236220472" footer="0.5118110236220472"/>
  <pageSetup horizontalDpi="600" verticalDpi="6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58"/>
  <sheetViews>
    <sheetView zoomScale="60" zoomScaleNormal="60" zoomScalePageLayoutView="0" workbookViewId="0" topLeftCell="A1">
      <pane xSplit="1" ySplit="5" topLeftCell="B121" activePane="bottomRight" state="frozen"/>
      <selection pane="topLeft" activeCell="I184" sqref="I184"/>
      <selection pane="topRight" activeCell="I184" sqref="I184"/>
      <selection pane="bottomLeft" activeCell="I184" sqref="I184"/>
      <selection pane="bottomRight" activeCell="J152" sqref="J152"/>
    </sheetView>
  </sheetViews>
  <sheetFormatPr defaultColWidth="9.00390625" defaultRowHeight="12.75"/>
  <cols>
    <col min="1" max="1" width="64.875" style="8" customWidth="1"/>
    <col min="2" max="6" width="25.25390625" style="8" customWidth="1"/>
    <col min="7" max="13" width="9.125" style="8" customWidth="1"/>
  </cols>
  <sheetData>
    <row r="1" spans="1:8" s="34" customFormat="1" ht="61.5" customHeight="1">
      <c r="A1" s="202" t="s">
        <v>82</v>
      </c>
      <c r="B1" s="202"/>
      <c r="C1" s="202"/>
      <c r="D1" s="202"/>
      <c r="E1" s="202"/>
      <c r="F1" s="202"/>
      <c r="G1" s="107"/>
      <c r="H1" s="107"/>
    </row>
    <row r="2" spans="1:8" s="1" customFormat="1" ht="36.75" customHeight="1">
      <c r="A2" s="203" t="s">
        <v>98</v>
      </c>
      <c r="B2" s="203"/>
      <c r="C2" s="203"/>
      <c r="D2" s="204"/>
      <c r="E2" s="204"/>
      <c r="F2" s="204"/>
      <c r="G2" s="108"/>
      <c r="H2" s="108"/>
    </row>
    <row r="3" spans="2:6" ht="18">
      <c r="B3" s="30"/>
      <c r="C3" s="30"/>
      <c r="D3" s="30"/>
      <c r="E3" s="30"/>
      <c r="F3" s="30"/>
    </row>
    <row r="4" spans="2:6" ht="18.75" thickBot="1">
      <c r="B4" s="30"/>
      <c r="C4" s="30"/>
      <c r="D4" s="30"/>
      <c r="E4" s="30"/>
      <c r="F4" s="30"/>
    </row>
    <row r="5" spans="1:13" s="4" customFormat="1" ht="29.25" customHeight="1" thickBot="1">
      <c r="A5" s="109" t="s">
        <v>69</v>
      </c>
      <c r="B5" s="110"/>
      <c r="C5" s="111" t="s">
        <v>0</v>
      </c>
      <c r="D5" s="111" t="s">
        <v>1</v>
      </c>
      <c r="E5" s="111" t="s">
        <v>2</v>
      </c>
      <c r="F5" s="112" t="s">
        <v>3</v>
      </c>
      <c r="G5" s="5"/>
      <c r="H5" s="5"/>
      <c r="I5" s="5"/>
      <c r="J5" s="5"/>
      <c r="K5" s="5"/>
      <c r="L5" s="5"/>
      <c r="M5" s="5"/>
    </row>
    <row r="6" spans="1:13" s="6" customFormat="1" ht="49.5" customHeight="1" thickBot="1">
      <c r="A6" s="67" t="s">
        <v>37</v>
      </c>
      <c r="B6" s="56">
        <f aca="true" t="shared" si="0" ref="B6:B37">C6+D6+E6+F6</f>
        <v>247405.918</v>
      </c>
      <c r="C6" s="69">
        <f>C8+C10+C11+C13</f>
        <v>91744.96</v>
      </c>
      <c r="D6" s="69">
        <f>D8+D10+D11+D13</f>
        <v>3992.983</v>
      </c>
      <c r="E6" s="69">
        <f>E8+E10+E11+E13</f>
        <v>69653.746</v>
      </c>
      <c r="F6" s="70">
        <f>F8+F10+F11+F13</f>
        <v>82014.229</v>
      </c>
      <c r="G6" s="7"/>
      <c r="H6" s="7"/>
      <c r="I6" s="7"/>
      <c r="J6" s="7"/>
      <c r="K6" s="7"/>
      <c r="L6" s="7"/>
      <c r="M6" s="7"/>
    </row>
    <row r="7" spans="1:13" s="6" customFormat="1" ht="40.5" customHeight="1">
      <c r="A7" s="67" t="s">
        <v>44</v>
      </c>
      <c r="B7" s="11">
        <f t="shared" si="0"/>
        <v>37.734</v>
      </c>
      <c r="C7" s="17">
        <f>C9+C12</f>
        <v>16.553</v>
      </c>
      <c r="D7" s="17">
        <f>D9+D12</f>
        <v>3.059</v>
      </c>
      <c r="E7" s="17">
        <f>E9+E12</f>
        <v>17.773</v>
      </c>
      <c r="F7" s="18">
        <f>F9+F12</f>
        <v>0.349</v>
      </c>
      <c r="G7" s="7"/>
      <c r="H7" s="7"/>
      <c r="I7" s="7"/>
      <c r="J7" s="7"/>
      <c r="K7" s="7"/>
      <c r="L7" s="7"/>
      <c r="M7" s="7"/>
    </row>
    <row r="8" spans="1:13" s="6" customFormat="1" ht="24.75" customHeight="1">
      <c r="A8" s="113" t="s">
        <v>39</v>
      </c>
      <c r="B8" s="11">
        <f t="shared" si="0"/>
        <v>2782.146</v>
      </c>
      <c r="C8" s="17">
        <f>'октябрь факт'!C8+'ноябрь факт'!C8+'декабрь факт'!C8</f>
        <v>2782.146</v>
      </c>
      <c r="D8" s="17"/>
      <c r="E8" s="17"/>
      <c r="F8" s="18"/>
      <c r="G8" s="7"/>
      <c r="H8" s="7"/>
      <c r="I8" s="7"/>
      <c r="J8" s="7"/>
      <c r="K8" s="7"/>
      <c r="L8" s="7"/>
      <c r="M8" s="7"/>
    </row>
    <row r="9" spans="1:13" s="6" customFormat="1" ht="24.75" customHeight="1">
      <c r="A9" s="113" t="s">
        <v>40</v>
      </c>
      <c r="B9" s="11">
        <f t="shared" si="0"/>
        <v>6.518000000000001</v>
      </c>
      <c r="C9" s="17">
        <f>'октябрь факт'!C9+'ноябрь факт'!C9+'декабрь факт'!C9</f>
        <v>6.518000000000001</v>
      </c>
      <c r="D9" s="17"/>
      <c r="E9" s="17"/>
      <c r="F9" s="18"/>
      <c r="G9" s="7"/>
      <c r="H9" s="7"/>
      <c r="I9" s="7"/>
      <c r="J9" s="7"/>
      <c r="K9" s="7"/>
      <c r="L9" s="7"/>
      <c r="M9" s="7"/>
    </row>
    <row r="10" spans="1:6" s="7" customFormat="1" ht="36" customHeight="1">
      <c r="A10" s="50" t="s">
        <v>41</v>
      </c>
      <c r="B10" s="11">
        <f t="shared" si="0"/>
        <v>171867.28199999998</v>
      </c>
      <c r="C10" s="17">
        <f>'октябрь факт'!C10+'ноябрь факт'!C10+'декабрь факт'!C10</f>
        <v>82355.532</v>
      </c>
      <c r="D10" s="17">
        <f>'октябрь факт'!D10+'ноябрь факт'!D10+'декабрь факт'!D10</f>
        <v>2924.161</v>
      </c>
      <c r="E10" s="17">
        <f>'октябрь факт'!E10+'ноябрь факт'!E10+'декабрь факт'!E10</f>
        <v>56076.808999999994</v>
      </c>
      <c r="F10" s="18">
        <f>'октябрь факт'!F10+'ноябрь факт'!F10+'декабрь факт'!F10</f>
        <v>30510.780000000002</v>
      </c>
    </row>
    <row r="11" spans="1:13" s="51" customFormat="1" ht="33.75" customHeight="1">
      <c r="A11" s="50" t="s">
        <v>42</v>
      </c>
      <c r="B11" s="116">
        <f t="shared" si="0"/>
        <v>18329.663</v>
      </c>
      <c r="C11" s="156">
        <f>'октябрь факт'!C11+'ноябрь факт'!C11+'декабрь факт'!C11</f>
        <v>6464.205</v>
      </c>
      <c r="D11" s="156">
        <f>'октябрь факт'!D11+'ноябрь факт'!D11+'декабрь факт'!D11</f>
        <v>1064.082</v>
      </c>
      <c r="E11" s="156">
        <f>'октябрь факт'!E11+'ноябрь факт'!E11+'декабрь факт'!E11</f>
        <v>10578.202000000001</v>
      </c>
      <c r="F11" s="157">
        <f>'октябрь факт'!F11+'ноябрь факт'!F11+'декабрь факт'!F11</f>
        <v>223.17399999999998</v>
      </c>
      <c r="G11" s="45"/>
      <c r="H11" s="45"/>
      <c r="I11" s="45"/>
      <c r="J11" s="45"/>
      <c r="K11" s="45"/>
      <c r="L11" s="45"/>
      <c r="M11" s="45"/>
    </row>
    <row r="12" spans="1:13" s="51" customFormat="1" ht="33.75" customHeight="1">
      <c r="A12" s="50" t="s">
        <v>43</v>
      </c>
      <c r="B12" s="116">
        <f t="shared" si="0"/>
        <v>31.216</v>
      </c>
      <c r="C12" s="156">
        <f>'октябрь факт'!C12+'ноябрь факт'!C12+'декабрь факт'!C12</f>
        <v>10.035</v>
      </c>
      <c r="D12" s="156">
        <f>'октябрь факт'!D12+'ноябрь факт'!D12+'декабрь факт'!D12</f>
        <v>3.059</v>
      </c>
      <c r="E12" s="156">
        <f>'октябрь факт'!E12+'ноябрь факт'!E12+'декабрь факт'!E12</f>
        <v>17.773</v>
      </c>
      <c r="F12" s="157">
        <f>'октябрь факт'!F12+'ноябрь факт'!F12+'декабрь факт'!F12</f>
        <v>0.349</v>
      </c>
      <c r="G12" s="45"/>
      <c r="H12" s="45"/>
      <c r="I12" s="45"/>
      <c r="J12" s="45"/>
      <c r="K12" s="45"/>
      <c r="L12" s="45"/>
      <c r="M12" s="45"/>
    </row>
    <row r="13" spans="1:13" s="20" customFormat="1" ht="20.25" customHeight="1">
      <c r="A13" s="39" t="s">
        <v>14</v>
      </c>
      <c r="B13" s="11">
        <f t="shared" si="0"/>
        <v>54426.827000000005</v>
      </c>
      <c r="C13" s="11">
        <f>C14+C15+C16</f>
        <v>143.077</v>
      </c>
      <c r="D13" s="11">
        <f>D14+D15+D16</f>
        <v>4.74</v>
      </c>
      <c r="E13" s="11">
        <f>E14+E15+E16</f>
        <v>2998.7349999999997</v>
      </c>
      <c r="F13" s="12">
        <f>F14+F15+F16</f>
        <v>51280.275</v>
      </c>
      <c r="G13" s="7"/>
      <c r="H13" s="7"/>
      <c r="I13" s="7"/>
      <c r="J13" s="7"/>
      <c r="K13" s="7"/>
      <c r="L13" s="7"/>
      <c r="M13" s="7"/>
    </row>
    <row r="14" spans="1:6" s="7" customFormat="1" ht="21.75" customHeight="1">
      <c r="A14" s="39" t="s">
        <v>15</v>
      </c>
      <c r="B14" s="11">
        <f t="shared" si="0"/>
        <v>15779.316</v>
      </c>
      <c r="C14" s="25">
        <f>'октябрь факт'!C14+'ноябрь факт'!C14+'декабрь факт'!C14</f>
        <v>67.191</v>
      </c>
      <c r="D14" s="25">
        <f>'октябрь факт'!D14+'ноябрь факт'!D14+'декабрь факт'!D14</f>
        <v>0</v>
      </c>
      <c r="E14" s="25">
        <f>'октябрь факт'!E14+'ноябрь факт'!E14+'декабрь факт'!E14</f>
        <v>771.803</v>
      </c>
      <c r="F14" s="26">
        <f>'октябрь факт'!F14+'ноябрь факт'!F14+'декабрь факт'!F14</f>
        <v>14940.322</v>
      </c>
    </row>
    <row r="15" spans="1:6" s="7" customFormat="1" ht="24.75" customHeight="1">
      <c r="A15" s="47" t="s">
        <v>57</v>
      </c>
      <c r="B15" s="11">
        <f t="shared" si="0"/>
        <v>0</v>
      </c>
      <c r="C15" s="25">
        <f>'октябрь факт'!C15+'ноябрь факт'!C15+'декабрь факт'!C15</f>
        <v>0</v>
      </c>
      <c r="D15" s="25">
        <f>'октябрь факт'!D15+'ноябрь факт'!D15+'декабрь факт'!D15</f>
        <v>0</v>
      </c>
      <c r="E15" s="25">
        <f>'октябрь факт'!E15+'ноябрь факт'!E15+'декабрь факт'!E15</f>
        <v>0</v>
      </c>
      <c r="F15" s="26">
        <f>'октябрь факт'!F15+'ноябрь факт'!F15+'декабрь факт'!F15</f>
        <v>0</v>
      </c>
    </row>
    <row r="16" spans="1:13" s="2" customFormat="1" ht="27.75" customHeight="1">
      <c r="A16" s="39" t="s">
        <v>16</v>
      </c>
      <c r="B16" s="11">
        <f t="shared" si="0"/>
        <v>38647.511</v>
      </c>
      <c r="C16" s="25">
        <f>'октябрь факт'!C16+'ноябрь факт'!C16+'декабрь факт'!C16</f>
        <v>75.886</v>
      </c>
      <c r="D16" s="25">
        <f>'октябрь факт'!D16+'ноябрь факт'!D16+'декабрь факт'!D16</f>
        <v>4.74</v>
      </c>
      <c r="E16" s="25">
        <f>'октябрь факт'!E16+'ноябрь факт'!E16+'декабрь факт'!E16</f>
        <v>2226.932</v>
      </c>
      <c r="F16" s="26">
        <f>'октябрь факт'!F16+'ноябрь факт'!F16+'декабрь факт'!F16</f>
        <v>36339.953</v>
      </c>
      <c r="G16" s="7"/>
      <c r="H16" s="7"/>
      <c r="I16" s="7"/>
      <c r="J16" s="7"/>
      <c r="K16" s="7"/>
      <c r="L16" s="7"/>
      <c r="M16" s="7"/>
    </row>
    <row r="17" spans="1:13" s="77" customFormat="1" ht="53.25" customHeight="1">
      <c r="A17" s="118" t="s">
        <v>66</v>
      </c>
      <c r="B17" s="11" t="e">
        <f t="shared" si="0"/>
        <v>#REF!</v>
      </c>
      <c r="C17" s="17" t="e">
        <f>C18+C20</f>
        <v>#REF!</v>
      </c>
      <c r="D17" s="17">
        <f>D18+D20</f>
        <v>0</v>
      </c>
      <c r="E17" s="17">
        <f>E18+E20</f>
        <v>0</v>
      </c>
      <c r="F17" s="18">
        <f>F18+F20</f>
        <v>0</v>
      </c>
      <c r="G17" s="7"/>
      <c r="H17" s="7"/>
      <c r="I17" s="7"/>
      <c r="J17" s="7"/>
      <c r="K17" s="7"/>
      <c r="L17" s="7"/>
      <c r="M17" s="7"/>
    </row>
    <row r="18" spans="1:13" s="2" customFormat="1" ht="24.75" customHeight="1">
      <c r="A18" s="39" t="s">
        <v>17</v>
      </c>
      <c r="B18" s="78">
        <f t="shared" si="0"/>
        <v>10330.565999999999</v>
      </c>
      <c r="C18" s="88">
        <f>'октябрь факт'!C18+'ноябрь факт'!C18+'декабрь факт'!C18</f>
        <v>10330.565999999999</v>
      </c>
      <c r="D18" s="13"/>
      <c r="E18" s="13"/>
      <c r="F18" s="19"/>
      <c r="G18" s="7"/>
      <c r="H18" s="7"/>
      <c r="I18" s="7"/>
      <c r="J18" s="7"/>
      <c r="K18" s="7"/>
      <c r="L18" s="7"/>
      <c r="M18" s="7"/>
    </row>
    <row r="19" spans="1:13" s="51" customFormat="1" ht="26.25" customHeight="1">
      <c r="A19" s="50" t="s">
        <v>67</v>
      </c>
      <c r="B19" s="119">
        <f t="shared" si="0"/>
        <v>32.547</v>
      </c>
      <c r="C19" s="88">
        <f>'октябрь факт'!C19+'ноябрь факт'!C19+'декабрь факт'!C19</f>
        <v>32.547</v>
      </c>
      <c r="D19" s="76"/>
      <c r="E19" s="76"/>
      <c r="F19" s="159"/>
      <c r="G19" s="45"/>
      <c r="H19" s="45"/>
      <c r="I19" s="45"/>
      <c r="J19" s="45"/>
      <c r="K19" s="45"/>
      <c r="L19" s="45"/>
      <c r="M19" s="45"/>
    </row>
    <row r="20" spans="1:13" s="2" customFormat="1" ht="24.75" customHeight="1">
      <c r="A20" s="39" t="s">
        <v>14</v>
      </c>
      <c r="B20" s="11" t="e">
        <f t="shared" si="0"/>
        <v>#REF!</v>
      </c>
      <c r="C20" s="17" t="e">
        <f>C21+C22</f>
        <v>#REF!</v>
      </c>
      <c r="D20" s="17">
        <f>D21+D22</f>
        <v>0</v>
      </c>
      <c r="E20" s="17">
        <f>E21+E22</f>
        <v>0</v>
      </c>
      <c r="F20" s="18">
        <f>F21+F22</f>
        <v>0</v>
      </c>
      <c r="G20" s="7"/>
      <c r="H20" s="7"/>
      <c r="I20" s="7"/>
      <c r="J20" s="7"/>
      <c r="K20" s="7"/>
      <c r="L20" s="7"/>
      <c r="M20" s="7"/>
    </row>
    <row r="21" spans="1:13" s="2" customFormat="1" ht="24.75" customHeight="1">
      <c r="A21" s="39" t="s">
        <v>15</v>
      </c>
      <c r="B21" s="11">
        <f t="shared" si="0"/>
        <v>0</v>
      </c>
      <c r="C21" s="25">
        <f>'октябрь факт'!C21+'ноябрь факт'!C21+'декабрь факт'!C21</f>
        <v>0</v>
      </c>
      <c r="D21" s="13"/>
      <c r="E21" s="13"/>
      <c r="F21" s="19"/>
      <c r="G21" s="7"/>
      <c r="H21" s="7"/>
      <c r="I21" s="7"/>
      <c r="J21" s="7"/>
      <c r="K21" s="7"/>
      <c r="L21" s="7"/>
      <c r="M21" s="7"/>
    </row>
    <row r="22" spans="1:13" s="2" customFormat="1" ht="24.75" customHeight="1">
      <c r="A22" s="39" t="s">
        <v>16</v>
      </c>
      <c r="B22" s="11" t="e">
        <f t="shared" si="0"/>
        <v>#REF!</v>
      </c>
      <c r="C22" s="25" t="e">
        <f>'октябрь факт'!C22+'ноябрь факт'!#REF!+'декабрь факт'!C22</f>
        <v>#REF!</v>
      </c>
      <c r="D22" s="13"/>
      <c r="E22" s="13"/>
      <c r="F22" s="19"/>
      <c r="G22" s="7"/>
      <c r="H22" s="7"/>
      <c r="I22" s="7"/>
      <c r="J22" s="7"/>
      <c r="K22" s="7"/>
      <c r="L22" s="7"/>
      <c r="M22" s="7"/>
    </row>
    <row r="23" spans="1:6" s="7" customFormat="1" ht="23.25" customHeight="1">
      <c r="A23" s="118" t="s">
        <v>36</v>
      </c>
      <c r="B23" s="11">
        <f t="shared" si="0"/>
        <v>25046.354</v>
      </c>
      <c r="C23" s="17">
        <f>C24+C25</f>
        <v>2699</v>
      </c>
      <c r="D23" s="17"/>
      <c r="E23" s="17">
        <f>E24+E25</f>
        <v>7375.1939999999995</v>
      </c>
      <c r="F23" s="18">
        <f>F24+F25</f>
        <v>14972.16</v>
      </c>
    </row>
    <row r="24" spans="1:13" s="20" customFormat="1" ht="23.25" customHeight="1">
      <c r="A24" s="39" t="s">
        <v>17</v>
      </c>
      <c r="B24" s="11">
        <f t="shared" si="0"/>
        <v>15582.82</v>
      </c>
      <c r="C24" s="17">
        <f>'октябрь факт'!C24+'ноябрь факт'!C23+'декабрь факт'!C24</f>
        <v>2380.205</v>
      </c>
      <c r="D24" s="17">
        <f>'октябрь факт'!D24+'ноябрь факт'!D23+'декабрь факт'!D24</f>
        <v>0</v>
      </c>
      <c r="E24" s="17">
        <f>'октябрь факт'!E24+'ноябрь факт'!E23+'декабрь факт'!E24</f>
        <v>6198.674</v>
      </c>
      <c r="F24" s="18">
        <f>'октябрь факт'!F24+'ноябрь факт'!F23+'декабрь факт'!F24</f>
        <v>7003.941</v>
      </c>
      <c r="G24" s="7"/>
      <c r="H24" s="7"/>
      <c r="I24" s="7"/>
      <c r="J24" s="7"/>
      <c r="K24" s="7"/>
      <c r="L24" s="7"/>
      <c r="M24" s="7"/>
    </row>
    <row r="25" spans="1:6" s="7" customFormat="1" ht="23.25" customHeight="1">
      <c r="A25" s="39" t="s">
        <v>14</v>
      </c>
      <c r="B25" s="11">
        <f t="shared" si="0"/>
        <v>9463.534</v>
      </c>
      <c r="C25" s="17">
        <f>C26+C27</f>
        <v>318.795</v>
      </c>
      <c r="D25" s="17">
        <f>D26+D27</f>
        <v>0</v>
      </c>
      <c r="E25" s="17">
        <f>E26+E27</f>
        <v>1176.52</v>
      </c>
      <c r="F25" s="18">
        <f>F26+F27</f>
        <v>7968.218999999999</v>
      </c>
    </row>
    <row r="26" spans="1:6" s="7" customFormat="1" ht="23.25" customHeight="1">
      <c r="A26" s="39" t="s">
        <v>15</v>
      </c>
      <c r="B26" s="11">
        <f t="shared" si="0"/>
        <v>5873.75</v>
      </c>
      <c r="C26" s="25">
        <f>'октябрь факт'!C26+'ноябрь факт'!C25+'декабрь факт'!C26</f>
        <v>210.18</v>
      </c>
      <c r="D26" s="25">
        <f>'октябрь факт'!D26+'ноябрь факт'!D25+'декабрь факт'!D26</f>
        <v>0</v>
      </c>
      <c r="E26" s="25">
        <f>'октябрь факт'!E26+'ноябрь факт'!E25+'декабрь факт'!E26</f>
        <v>751</v>
      </c>
      <c r="F26" s="26">
        <f>'октябрь факт'!F26+'ноябрь факт'!F25+'декабрь факт'!F26</f>
        <v>4912.57</v>
      </c>
    </row>
    <row r="27" spans="1:13" s="2" customFormat="1" ht="26.25" customHeight="1">
      <c r="A27" s="39" t="s">
        <v>16</v>
      </c>
      <c r="B27" s="11">
        <f t="shared" si="0"/>
        <v>3589.7839999999997</v>
      </c>
      <c r="C27" s="25">
        <f>'октябрь факт'!C27+'ноябрь факт'!C26+'декабрь факт'!C27</f>
        <v>108.615</v>
      </c>
      <c r="D27" s="25">
        <f>'октябрь факт'!D27+'ноябрь факт'!D26+'декабрь факт'!D27</f>
        <v>0</v>
      </c>
      <c r="E27" s="25">
        <f>'октябрь факт'!E27+'ноябрь факт'!E26+'декабрь факт'!E27</f>
        <v>425.52</v>
      </c>
      <c r="F27" s="26">
        <f>'октябрь факт'!F27+'ноябрь факт'!F26+'декабрь факт'!F27</f>
        <v>3055.649</v>
      </c>
      <c r="G27" s="7"/>
      <c r="H27" s="7"/>
      <c r="I27" s="7"/>
      <c r="J27" s="7"/>
      <c r="K27" s="7"/>
      <c r="L27" s="7"/>
      <c r="M27" s="7"/>
    </row>
    <row r="28" spans="1:6" s="7" customFormat="1" ht="19.5" customHeight="1">
      <c r="A28" s="118" t="s">
        <v>6</v>
      </c>
      <c r="B28" s="11">
        <f t="shared" si="0"/>
        <v>3966.7340000000004</v>
      </c>
      <c r="C28" s="17">
        <f>C29+C30</f>
        <v>3966.7340000000004</v>
      </c>
      <c r="D28" s="11"/>
      <c r="E28" s="11"/>
      <c r="F28" s="18">
        <f>F29+F30</f>
        <v>0</v>
      </c>
    </row>
    <row r="29" spans="1:13" s="20" customFormat="1" ht="18" customHeight="1">
      <c r="A29" s="39" t="s">
        <v>17</v>
      </c>
      <c r="B29" s="11">
        <f t="shared" si="0"/>
        <v>1689.588</v>
      </c>
      <c r="C29" s="17">
        <f>'октябрь факт'!C29+'ноябрь факт'!C27+'декабрь факт'!C29</f>
        <v>1689.588</v>
      </c>
      <c r="D29" s="17">
        <f>'октябрь факт'!D29+'ноябрь факт'!D27+'декабрь факт'!D29</f>
        <v>0</v>
      </c>
      <c r="E29" s="17"/>
      <c r="F29" s="18"/>
      <c r="G29" s="7"/>
      <c r="H29" s="7"/>
      <c r="I29" s="7"/>
      <c r="J29" s="7"/>
      <c r="K29" s="7"/>
      <c r="L29" s="7"/>
      <c r="M29" s="7"/>
    </row>
    <row r="30" spans="1:6" s="7" customFormat="1" ht="19.5" customHeight="1">
      <c r="A30" s="39" t="s">
        <v>14</v>
      </c>
      <c r="B30" s="11">
        <f t="shared" si="0"/>
        <v>2277.146</v>
      </c>
      <c r="C30" s="17">
        <f>C31+C32</f>
        <v>2277.146</v>
      </c>
      <c r="D30" s="17">
        <f>D31+D32</f>
        <v>0</v>
      </c>
      <c r="E30" s="17">
        <f>E31+E32</f>
        <v>0</v>
      </c>
      <c r="F30" s="18">
        <f>F31+F32</f>
        <v>0</v>
      </c>
    </row>
    <row r="31" spans="1:6" s="7" customFormat="1" ht="19.5" customHeight="1">
      <c r="A31" s="39" t="s">
        <v>15</v>
      </c>
      <c r="B31" s="11">
        <f t="shared" si="0"/>
        <v>2271.929</v>
      </c>
      <c r="C31" s="25">
        <f>'октябрь факт'!C31+'ноябрь факт'!C29+'декабрь факт'!C31</f>
        <v>2271.929</v>
      </c>
      <c r="D31" s="25">
        <f>'октябрь факт'!D31+'ноябрь факт'!D29+'декабрь факт'!D31</f>
        <v>0</v>
      </c>
      <c r="E31" s="23"/>
      <c r="F31" s="24"/>
    </row>
    <row r="32" spans="1:13" s="2" customFormat="1" ht="22.5" customHeight="1">
      <c r="A32" s="39" t="s">
        <v>16</v>
      </c>
      <c r="B32" s="11">
        <f t="shared" si="0"/>
        <v>5.217</v>
      </c>
      <c r="C32" s="25">
        <f>'октябрь факт'!C32+'ноябрь факт'!C30+'декабрь факт'!C32</f>
        <v>5.217</v>
      </c>
      <c r="D32" s="25">
        <f>'октябрь факт'!D32+'ноябрь факт'!D30+'декабрь факт'!D32</f>
        <v>0</v>
      </c>
      <c r="E32" s="23"/>
      <c r="F32" s="24"/>
      <c r="G32" s="7"/>
      <c r="H32" s="7"/>
      <c r="I32" s="7"/>
      <c r="J32" s="7"/>
      <c r="K32" s="7"/>
      <c r="L32" s="7"/>
      <c r="M32" s="7"/>
    </row>
    <row r="33" spans="1:6" s="7" customFormat="1" ht="44.25" customHeight="1">
      <c r="A33" s="118" t="s">
        <v>72</v>
      </c>
      <c r="B33" s="11" t="e">
        <f t="shared" si="0"/>
        <v>#REF!</v>
      </c>
      <c r="C33" s="17" t="e">
        <f>C34+C35</f>
        <v>#REF!</v>
      </c>
      <c r="D33" s="17" t="e">
        <f>D34+D35</f>
        <v>#REF!</v>
      </c>
      <c r="E33" s="17" t="e">
        <f>E34+E35</f>
        <v>#REF!</v>
      </c>
      <c r="F33" s="18" t="e">
        <f>F34+F35</f>
        <v>#REF!</v>
      </c>
    </row>
    <row r="34" spans="1:13" s="20" customFormat="1" ht="21" customHeight="1">
      <c r="A34" s="39" t="s">
        <v>17</v>
      </c>
      <c r="B34" s="11" t="e">
        <f t="shared" si="0"/>
        <v>#REF!</v>
      </c>
      <c r="C34" s="17" t="e">
        <f>'октябрь факт'!C34+'ноябрь факт'!#REF!+'декабрь факт'!C34</f>
        <v>#REF!</v>
      </c>
      <c r="D34" s="17" t="e">
        <f>'октябрь факт'!D34+'ноябрь факт'!#REF!+'декабрь факт'!D34</f>
        <v>#REF!</v>
      </c>
      <c r="E34" s="17" t="e">
        <f>'октябрь факт'!E34+'ноябрь факт'!#REF!+'декабрь факт'!E34</f>
        <v>#REF!</v>
      </c>
      <c r="F34" s="18" t="e">
        <f>'октябрь факт'!F34+'ноябрь факт'!#REF!+'декабрь факт'!F34</f>
        <v>#REF!</v>
      </c>
      <c r="G34" s="7"/>
      <c r="H34" s="7"/>
      <c r="I34" s="7"/>
      <c r="J34" s="7"/>
      <c r="K34" s="7"/>
      <c r="L34" s="7"/>
      <c r="M34" s="7"/>
    </row>
    <row r="35" spans="1:6" s="7" customFormat="1" ht="21.75" customHeight="1">
      <c r="A35" s="39" t="s">
        <v>14</v>
      </c>
      <c r="B35" s="11">
        <f t="shared" si="0"/>
        <v>1532.573</v>
      </c>
      <c r="C35" s="17">
        <f>C36+C37</f>
        <v>0</v>
      </c>
      <c r="D35" s="17">
        <f>D36+D37</f>
        <v>1142.864</v>
      </c>
      <c r="E35" s="17">
        <f>E36+E37</f>
        <v>261.856</v>
      </c>
      <c r="F35" s="18">
        <f>F36+F37</f>
        <v>127.853</v>
      </c>
    </row>
    <row r="36" spans="1:6" s="7" customFormat="1" ht="21" customHeight="1">
      <c r="A36" s="39" t="s">
        <v>15</v>
      </c>
      <c r="B36" s="11">
        <f t="shared" si="0"/>
        <v>793.0520000000001</v>
      </c>
      <c r="C36" s="25">
        <f>'октябрь факт'!C36+'ноябрь факт'!C33+'декабрь факт'!C36</f>
        <v>0</v>
      </c>
      <c r="D36" s="25">
        <f>'октябрь факт'!D36+'ноябрь факт'!D33+'декабрь факт'!D36</f>
        <v>571.432</v>
      </c>
      <c r="E36" s="25">
        <f>'октябрь факт'!E36+'ноябрь факт'!E33+'декабрь факт'!E36</f>
        <v>156.96800000000002</v>
      </c>
      <c r="F36" s="26">
        <f>'октябрь факт'!F36+'ноябрь факт'!F33+'декабрь факт'!F36</f>
        <v>64.652</v>
      </c>
    </row>
    <row r="37" spans="1:13" s="2" customFormat="1" ht="24" customHeight="1">
      <c r="A37" s="39" t="s">
        <v>16</v>
      </c>
      <c r="B37" s="11">
        <f t="shared" si="0"/>
        <v>739.5210000000001</v>
      </c>
      <c r="C37" s="25">
        <f>'октябрь факт'!C37+'ноябрь факт'!C34+'декабрь факт'!C37</f>
        <v>0</v>
      </c>
      <c r="D37" s="25">
        <f>'октябрь факт'!D37+'ноябрь факт'!D34+'декабрь факт'!D37</f>
        <v>571.432</v>
      </c>
      <c r="E37" s="25">
        <f>'октябрь факт'!E37+'ноябрь факт'!E34+'декабрь факт'!E37</f>
        <v>104.888</v>
      </c>
      <c r="F37" s="26">
        <f>'октябрь факт'!F37+'ноябрь факт'!F34+'декабрь факт'!F37</f>
        <v>63.20099999999999</v>
      </c>
      <c r="G37" s="7"/>
      <c r="H37" s="7"/>
      <c r="I37" s="7"/>
      <c r="J37" s="7"/>
      <c r="K37" s="7"/>
      <c r="L37" s="7"/>
      <c r="M37" s="7"/>
    </row>
    <row r="38" spans="1:6" s="7" customFormat="1" ht="45" customHeight="1">
      <c r="A38" s="118" t="s">
        <v>73</v>
      </c>
      <c r="B38" s="11" t="e">
        <f aca="true" t="shared" si="1" ref="B38:B69">C38+D38+E38+F38</f>
        <v>#REF!</v>
      </c>
      <c r="C38" s="17" t="e">
        <f>C39+C40+C42</f>
        <v>#REF!</v>
      </c>
      <c r="D38" s="17"/>
      <c r="E38" s="17">
        <f>E39+E42</f>
        <v>6399.338</v>
      </c>
      <c r="F38" s="18">
        <f>F39+F42</f>
        <v>5647.082</v>
      </c>
    </row>
    <row r="39" spans="1:13" s="46" customFormat="1" ht="44.25" customHeight="1">
      <c r="A39" s="50" t="s">
        <v>38</v>
      </c>
      <c r="B39" s="11">
        <f t="shared" si="1"/>
        <v>4490.831999999999</v>
      </c>
      <c r="C39" s="17">
        <f>'октябрь факт'!C39+'ноябрь факт'!C36+'декабрь факт'!C39</f>
        <v>992.0479999999998</v>
      </c>
      <c r="D39" s="11"/>
      <c r="E39" s="17">
        <f>'октябрь факт'!E39+'ноябрь факт'!E36+'декабрь факт'!E39</f>
        <v>2308.288</v>
      </c>
      <c r="F39" s="18">
        <f>'октябрь факт'!F39+'ноябрь факт'!F36+'декабрь факт'!F39</f>
        <v>1190.4959999999999</v>
      </c>
      <c r="G39" s="45"/>
      <c r="H39" s="45"/>
      <c r="I39" s="45"/>
      <c r="J39" s="45"/>
      <c r="K39" s="45"/>
      <c r="L39" s="45"/>
      <c r="M39" s="45"/>
    </row>
    <row r="40" spans="1:13" s="46" customFormat="1" ht="44.25" customHeight="1">
      <c r="A40" s="122" t="s">
        <v>54</v>
      </c>
      <c r="B40" s="11" t="e">
        <f t="shared" si="1"/>
        <v>#REF!</v>
      </c>
      <c r="C40" s="17" t="e">
        <f>'октябрь факт'!C40+'ноябрь факт'!#REF!+'декабрь факт'!C40</f>
        <v>#REF!</v>
      </c>
      <c r="D40" s="11"/>
      <c r="E40" s="11"/>
      <c r="F40" s="12"/>
      <c r="G40" s="45"/>
      <c r="H40" s="45"/>
      <c r="I40" s="45"/>
      <c r="J40" s="45"/>
      <c r="K40" s="45"/>
      <c r="L40" s="45"/>
      <c r="M40" s="45"/>
    </row>
    <row r="41" spans="1:13" s="20" customFormat="1" ht="24.75" customHeight="1">
      <c r="A41" s="52" t="s">
        <v>43</v>
      </c>
      <c r="B41" s="119">
        <f t="shared" si="1"/>
        <v>8.187</v>
      </c>
      <c r="C41" s="17">
        <f>'октябрь факт'!C41+'ноябрь факт'!C37+'декабрь факт'!C41</f>
        <v>8.187</v>
      </c>
      <c r="D41" s="116"/>
      <c r="E41" s="116"/>
      <c r="F41" s="60"/>
      <c r="G41" s="7"/>
      <c r="H41" s="7"/>
      <c r="I41" s="7"/>
      <c r="J41" s="7"/>
      <c r="K41" s="7"/>
      <c r="L41" s="7"/>
      <c r="M41" s="7"/>
    </row>
    <row r="42" spans="1:6" s="7" customFormat="1" ht="25.5" customHeight="1">
      <c r="A42" s="39" t="s">
        <v>14</v>
      </c>
      <c r="B42" s="11">
        <f t="shared" si="1"/>
        <v>8547.636</v>
      </c>
      <c r="C42" s="11"/>
      <c r="D42" s="11"/>
      <c r="E42" s="17">
        <f>E43+E44+E45</f>
        <v>4091.05</v>
      </c>
      <c r="F42" s="18">
        <f>F43+F44+F45</f>
        <v>4456.586</v>
      </c>
    </row>
    <row r="43" spans="1:6" s="7" customFormat="1" ht="20.25" customHeight="1">
      <c r="A43" s="39" t="s">
        <v>15</v>
      </c>
      <c r="B43" s="11">
        <f t="shared" si="1"/>
        <v>8422.662</v>
      </c>
      <c r="C43" s="14"/>
      <c r="D43" s="14"/>
      <c r="E43" s="25">
        <f>'октябрь факт'!E43+'ноябрь факт'!E39+'декабрь факт'!E43</f>
        <v>4091.05</v>
      </c>
      <c r="F43" s="26">
        <f>'октябрь факт'!F43+'ноябрь факт'!F39+'декабрь факт'!F43</f>
        <v>4331.612</v>
      </c>
    </row>
    <row r="44" spans="1:13" s="2" customFormat="1" ht="29.25" customHeight="1">
      <c r="A44" s="47" t="s">
        <v>57</v>
      </c>
      <c r="B44" s="11">
        <f t="shared" si="1"/>
        <v>96.523</v>
      </c>
      <c r="C44" s="23"/>
      <c r="D44" s="23"/>
      <c r="E44" s="25">
        <f>'октябрь факт'!E44+'ноябрь факт'!E40+'декабрь факт'!E44</f>
        <v>0</v>
      </c>
      <c r="F44" s="26">
        <f>'октябрь факт'!F44+'ноябрь факт'!F40+'декабрь факт'!F44</f>
        <v>96.523</v>
      </c>
      <c r="G44" s="7"/>
      <c r="H44" s="7"/>
      <c r="I44" s="7"/>
      <c r="J44" s="7"/>
      <c r="K44" s="7"/>
      <c r="L44" s="7"/>
      <c r="M44" s="7"/>
    </row>
    <row r="45" spans="1:6" s="7" customFormat="1" ht="22.5" customHeight="1">
      <c r="A45" s="39" t="s">
        <v>16</v>
      </c>
      <c r="B45" s="11">
        <f t="shared" si="1"/>
        <v>28.451</v>
      </c>
      <c r="C45" s="23"/>
      <c r="D45" s="23"/>
      <c r="E45" s="25">
        <f>'октябрь факт'!E45+'ноябрь факт'!E41+'декабрь факт'!E45</f>
        <v>0</v>
      </c>
      <c r="F45" s="26">
        <f>'октябрь факт'!F45+'ноябрь факт'!F41+'декабрь факт'!F45</f>
        <v>28.451</v>
      </c>
    </row>
    <row r="46" spans="1:13" s="20" customFormat="1" ht="24.75" customHeight="1">
      <c r="A46" s="118" t="s">
        <v>35</v>
      </c>
      <c r="B46" s="11">
        <f t="shared" si="1"/>
        <v>5234.357</v>
      </c>
      <c r="C46" s="23"/>
      <c r="D46" s="23"/>
      <c r="E46" s="17">
        <f>E47+E48</f>
        <v>320.299</v>
      </c>
      <c r="F46" s="18">
        <f>F47+F48</f>
        <v>4914.058</v>
      </c>
      <c r="G46" s="7"/>
      <c r="H46" s="7"/>
      <c r="I46" s="7"/>
      <c r="J46" s="7"/>
      <c r="K46" s="7"/>
      <c r="L46" s="7"/>
      <c r="M46" s="7"/>
    </row>
    <row r="47" spans="1:6" s="7" customFormat="1" ht="21.75" customHeight="1">
      <c r="A47" s="39" t="s">
        <v>17</v>
      </c>
      <c r="B47" s="11">
        <f t="shared" si="1"/>
        <v>4946.236</v>
      </c>
      <c r="C47" s="11"/>
      <c r="D47" s="11"/>
      <c r="E47" s="17">
        <f>'октябрь факт'!E47+'ноябрь факт'!E43+'декабрь факт'!E47</f>
        <v>224.481</v>
      </c>
      <c r="F47" s="18">
        <f>'октябрь факт'!F47+'ноябрь факт'!F43+'декабрь факт'!F47</f>
        <v>4721.755</v>
      </c>
    </row>
    <row r="48" spans="1:6" s="7" customFormat="1" ht="21.75" customHeight="1">
      <c r="A48" s="39" t="s">
        <v>14</v>
      </c>
      <c r="B48" s="11">
        <f t="shared" si="1"/>
        <v>288.121</v>
      </c>
      <c r="C48" s="11"/>
      <c r="D48" s="11"/>
      <c r="E48" s="17">
        <f>E49+E50</f>
        <v>95.81800000000001</v>
      </c>
      <c r="F48" s="18">
        <f>F49+F50</f>
        <v>192.303</v>
      </c>
    </row>
    <row r="49" spans="1:6" s="7" customFormat="1" ht="21" customHeight="1">
      <c r="A49" s="39" t="s">
        <v>15</v>
      </c>
      <c r="B49" s="11">
        <f t="shared" si="1"/>
        <v>83.969</v>
      </c>
      <c r="C49" s="23"/>
      <c r="D49" s="23"/>
      <c r="E49" s="25">
        <f>'октябрь факт'!E49+'ноябрь факт'!E45+'декабрь факт'!E49</f>
        <v>0</v>
      </c>
      <c r="F49" s="26">
        <f>'октябрь факт'!F49+'ноябрь факт'!F45+'декабрь факт'!F49</f>
        <v>83.969</v>
      </c>
    </row>
    <row r="50" spans="1:6" s="7" customFormat="1" ht="23.25" customHeight="1">
      <c r="A50" s="39" t="s">
        <v>16</v>
      </c>
      <c r="B50" s="11">
        <f t="shared" si="1"/>
        <v>204.15200000000002</v>
      </c>
      <c r="C50" s="23"/>
      <c r="D50" s="23"/>
      <c r="E50" s="25">
        <f>'октябрь факт'!E50+'ноябрь факт'!E46+'декабрь факт'!E50</f>
        <v>95.81800000000001</v>
      </c>
      <c r="F50" s="26">
        <f>'октябрь факт'!F50+'ноябрь факт'!F46+'декабрь факт'!F50</f>
        <v>108.334</v>
      </c>
    </row>
    <row r="51" spans="1:13" s="20" customFormat="1" ht="45.75" customHeight="1">
      <c r="A51" s="125" t="s">
        <v>74</v>
      </c>
      <c r="B51" s="11" t="e">
        <f t="shared" si="1"/>
        <v>#REF!</v>
      </c>
      <c r="C51" s="17">
        <f>C52+C53</f>
        <v>0</v>
      </c>
      <c r="D51" s="23"/>
      <c r="E51" s="17" t="e">
        <f>E52+E53</f>
        <v>#REF!</v>
      </c>
      <c r="F51" s="18" t="e">
        <f>F52+F53</f>
        <v>#REF!</v>
      </c>
      <c r="G51" s="7"/>
      <c r="H51" s="7"/>
      <c r="I51" s="7"/>
      <c r="J51" s="7"/>
      <c r="K51" s="7"/>
      <c r="L51" s="7"/>
      <c r="M51" s="7"/>
    </row>
    <row r="52" spans="1:6" s="7" customFormat="1" ht="23.25" customHeight="1">
      <c r="A52" s="39" t="s">
        <v>17</v>
      </c>
      <c r="B52" s="11">
        <f t="shared" si="1"/>
        <v>62.384</v>
      </c>
      <c r="C52" s="11"/>
      <c r="D52" s="11"/>
      <c r="E52" s="17">
        <f>'октябрь факт'!E52+'ноябрь факт'!E48+'декабрь факт'!E52</f>
        <v>0</v>
      </c>
      <c r="F52" s="18">
        <f>'октябрь факт'!F52+'ноябрь факт'!F48+'декабрь факт'!F52</f>
        <v>62.384</v>
      </c>
    </row>
    <row r="53" spans="1:6" s="7" customFormat="1" ht="23.25" customHeight="1">
      <c r="A53" s="39" t="s">
        <v>14</v>
      </c>
      <c r="B53" s="11" t="e">
        <f t="shared" si="1"/>
        <v>#REF!</v>
      </c>
      <c r="C53" s="17">
        <f>C54+C55</f>
        <v>0</v>
      </c>
      <c r="D53" s="11"/>
      <c r="E53" s="17" t="e">
        <f>E54+E55</f>
        <v>#REF!</v>
      </c>
      <c r="F53" s="18" t="e">
        <f>F54+F55</f>
        <v>#REF!</v>
      </c>
    </row>
    <row r="54" spans="1:13" s="6" customFormat="1" ht="30.75" customHeight="1">
      <c r="A54" s="39" t="s">
        <v>15</v>
      </c>
      <c r="B54" s="11" t="e">
        <f t="shared" si="1"/>
        <v>#REF!</v>
      </c>
      <c r="C54" s="23"/>
      <c r="D54" s="23"/>
      <c r="E54" s="25" t="e">
        <f>'октябрь факт'!E54+'ноябрь факт'!#REF!+'декабрь факт'!E54</f>
        <v>#REF!</v>
      </c>
      <c r="F54" s="26" t="e">
        <f>'октябрь факт'!F54+'ноябрь факт'!#REF!+'декабрь факт'!F54</f>
        <v>#REF!</v>
      </c>
      <c r="G54" s="7"/>
      <c r="H54" s="7"/>
      <c r="I54" s="7"/>
      <c r="J54" s="7"/>
      <c r="K54" s="7"/>
      <c r="L54" s="7"/>
      <c r="M54" s="7"/>
    </row>
    <row r="55" spans="1:13" s="2" customFormat="1" ht="19.5" customHeight="1">
      <c r="A55" s="39" t="s">
        <v>16</v>
      </c>
      <c r="B55" s="11">
        <f t="shared" si="1"/>
        <v>11.854</v>
      </c>
      <c r="C55" s="23"/>
      <c r="D55" s="23"/>
      <c r="E55" s="25">
        <f>'октябрь факт'!E55+'ноябрь факт'!E50+'декабрь факт'!E55</f>
        <v>0</v>
      </c>
      <c r="F55" s="26">
        <f>'октябрь факт'!F55+'ноябрь факт'!F50+'декабрь факт'!F55</f>
        <v>11.854</v>
      </c>
      <c r="G55" s="7"/>
      <c r="H55" s="7"/>
      <c r="I55" s="7"/>
      <c r="J55" s="7"/>
      <c r="K55" s="7"/>
      <c r="L55" s="7"/>
      <c r="M55" s="7"/>
    </row>
    <row r="56" spans="1:13" s="20" customFormat="1" ht="38.25" customHeight="1">
      <c r="A56" s="118" t="s">
        <v>75</v>
      </c>
      <c r="B56" s="11" t="e">
        <f t="shared" si="1"/>
        <v>#REF!</v>
      </c>
      <c r="C56" s="23" t="e">
        <f>C57+C58</f>
        <v>#REF!</v>
      </c>
      <c r="D56" s="23"/>
      <c r="E56" s="23" t="e">
        <f>E57+E58</f>
        <v>#REF!</v>
      </c>
      <c r="F56" s="18"/>
      <c r="G56" s="7"/>
      <c r="H56" s="7"/>
      <c r="I56" s="7"/>
      <c r="J56" s="7"/>
      <c r="K56" s="7"/>
      <c r="L56" s="7"/>
      <c r="M56" s="7"/>
    </row>
    <row r="57" spans="1:13" s="2" customFormat="1" ht="19.5" customHeight="1">
      <c r="A57" s="39" t="s">
        <v>17</v>
      </c>
      <c r="B57" s="11">
        <f t="shared" si="1"/>
        <v>2320.227</v>
      </c>
      <c r="C57" s="17">
        <f>'октябрь факт'!C57+'ноябрь факт'!C52+'декабрь факт'!C57</f>
        <v>2214.874</v>
      </c>
      <c r="D57" s="17">
        <f>'октябрь факт'!D57+'ноябрь факт'!D52+'декабрь факт'!D57</f>
        <v>0</v>
      </c>
      <c r="E57" s="17">
        <f>'октябрь факт'!E57+'ноябрь факт'!E52+'декабрь факт'!E57</f>
        <v>91.414</v>
      </c>
      <c r="F57" s="18">
        <f>'октябрь факт'!F57+'ноябрь факт'!F52+'декабрь факт'!F57</f>
        <v>13.939</v>
      </c>
      <c r="G57" s="7"/>
      <c r="H57" s="7"/>
      <c r="I57" s="7"/>
      <c r="J57" s="7"/>
      <c r="K57" s="7"/>
      <c r="L57" s="7"/>
      <c r="M57" s="7"/>
    </row>
    <row r="58" spans="1:13" s="2" customFormat="1" ht="19.5" customHeight="1">
      <c r="A58" s="39" t="s">
        <v>14</v>
      </c>
      <c r="B58" s="11" t="e">
        <f t="shared" si="1"/>
        <v>#REF!</v>
      </c>
      <c r="C58" s="17" t="e">
        <f>C59+C60</f>
        <v>#REF!</v>
      </c>
      <c r="D58" s="17" t="e">
        <f>D59+D60</f>
        <v>#REF!</v>
      </c>
      <c r="E58" s="17" t="e">
        <f>E59+E60</f>
        <v>#REF!</v>
      </c>
      <c r="F58" s="18" t="e">
        <f>F59+F60</f>
        <v>#REF!</v>
      </c>
      <c r="G58" s="7"/>
      <c r="H58" s="7"/>
      <c r="I58" s="7"/>
      <c r="J58" s="7"/>
      <c r="K58" s="7"/>
      <c r="L58" s="7"/>
      <c r="M58" s="7"/>
    </row>
    <row r="59" spans="1:13" s="2" customFormat="1" ht="24.75" customHeight="1">
      <c r="A59" s="39" t="s">
        <v>15</v>
      </c>
      <c r="B59" s="11">
        <f t="shared" si="1"/>
        <v>0</v>
      </c>
      <c r="C59" s="25">
        <f>'октябрь факт'!C59+'ноябрь факт'!C54+'декабрь факт'!C59</f>
        <v>0</v>
      </c>
      <c r="D59" s="25">
        <f>'октябрь факт'!D59+'ноябрь факт'!D54+'декабрь факт'!D59</f>
        <v>0</v>
      </c>
      <c r="E59" s="25">
        <f>'октябрь факт'!E59+'ноябрь факт'!E54+'декабрь факт'!E59</f>
        <v>0</v>
      </c>
      <c r="F59" s="26">
        <f>'октябрь факт'!F59+'ноябрь факт'!F54+'декабрь факт'!F59</f>
        <v>0</v>
      </c>
      <c r="G59" s="7"/>
      <c r="H59" s="7"/>
      <c r="I59" s="7"/>
      <c r="J59" s="7"/>
      <c r="K59" s="7"/>
      <c r="L59" s="7"/>
      <c r="M59" s="7"/>
    </row>
    <row r="60" spans="1:13" s="2" customFormat="1" ht="26.25" customHeight="1">
      <c r="A60" s="39" t="s">
        <v>16</v>
      </c>
      <c r="B60" s="11" t="e">
        <f t="shared" si="1"/>
        <v>#REF!</v>
      </c>
      <c r="C60" s="25" t="e">
        <f>'октябрь факт'!C60+'ноябрь факт'!#REF!+'декабрь факт'!C60</f>
        <v>#REF!</v>
      </c>
      <c r="D60" s="25" t="e">
        <f>'октябрь факт'!D60+'ноябрь факт'!#REF!+'декабрь факт'!D60</f>
        <v>#REF!</v>
      </c>
      <c r="E60" s="25" t="e">
        <f>'октябрь факт'!E60+'ноябрь факт'!#REF!+'декабрь факт'!E60</f>
        <v>#REF!</v>
      </c>
      <c r="F60" s="26" t="e">
        <f>'октябрь факт'!F60+'ноябрь факт'!#REF!+'декабрь факт'!F60</f>
        <v>#REF!</v>
      </c>
      <c r="G60" s="7"/>
      <c r="H60" s="7"/>
      <c r="I60" s="7"/>
      <c r="J60" s="7"/>
      <c r="K60" s="7"/>
      <c r="L60" s="7"/>
      <c r="M60" s="7"/>
    </row>
    <row r="61" spans="1:13" s="20" customFormat="1" ht="26.25" customHeight="1">
      <c r="A61" s="126" t="s">
        <v>30</v>
      </c>
      <c r="B61" s="11">
        <f t="shared" si="1"/>
        <v>698.39</v>
      </c>
      <c r="C61" s="11"/>
      <c r="D61" s="11"/>
      <c r="E61" s="11">
        <f>E62+E63</f>
        <v>528.077</v>
      </c>
      <c r="F61" s="12">
        <f>F62+F63</f>
        <v>170.313</v>
      </c>
      <c r="G61" s="7"/>
      <c r="H61" s="7"/>
      <c r="I61" s="7"/>
      <c r="J61" s="7"/>
      <c r="K61" s="7"/>
      <c r="L61" s="7"/>
      <c r="M61" s="7"/>
    </row>
    <row r="62" spans="1:13" s="2" customFormat="1" ht="26.25" customHeight="1">
      <c r="A62" s="39" t="s">
        <v>17</v>
      </c>
      <c r="B62" s="11">
        <f t="shared" si="1"/>
        <v>698.39</v>
      </c>
      <c r="C62" s="11"/>
      <c r="D62" s="11"/>
      <c r="E62" s="17">
        <f>'октябрь факт'!E62+'ноябрь факт'!E56+'декабрь факт'!E62</f>
        <v>528.077</v>
      </c>
      <c r="F62" s="18">
        <f>'октябрь факт'!F62+'ноябрь факт'!F56+'декабрь факт'!F62</f>
        <v>170.313</v>
      </c>
      <c r="G62" s="7"/>
      <c r="H62" s="7"/>
      <c r="I62" s="7"/>
      <c r="J62" s="7"/>
      <c r="K62" s="7"/>
      <c r="L62" s="7"/>
      <c r="M62" s="7"/>
    </row>
    <row r="63" spans="1:13" s="2" customFormat="1" ht="26.25" customHeight="1">
      <c r="A63" s="39" t="s">
        <v>14</v>
      </c>
      <c r="B63" s="11">
        <f t="shared" si="1"/>
        <v>0</v>
      </c>
      <c r="C63" s="11"/>
      <c r="D63" s="11"/>
      <c r="E63" s="17">
        <f>E64+E65</f>
        <v>0</v>
      </c>
      <c r="F63" s="18">
        <f>F64+F65</f>
        <v>0</v>
      </c>
      <c r="G63" s="7"/>
      <c r="H63" s="7"/>
      <c r="I63" s="7"/>
      <c r="J63" s="7"/>
      <c r="K63" s="7"/>
      <c r="L63" s="7"/>
      <c r="M63" s="7"/>
    </row>
    <row r="64" spans="1:13" s="2" customFormat="1" ht="24.75" customHeight="1">
      <c r="A64" s="39" t="s">
        <v>15</v>
      </c>
      <c r="B64" s="11">
        <f t="shared" si="1"/>
        <v>0</v>
      </c>
      <c r="C64" s="13"/>
      <c r="D64" s="11"/>
      <c r="E64" s="25">
        <f>'октябрь факт'!E64+'ноябрь факт'!E58+'декабрь факт'!E64</f>
        <v>0</v>
      </c>
      <c r="F64" s="26">
        <f>'октябрь факт'!F64+'ноябрь факт'!F58+'декабрь факт'!F64</f>
        <v>0</v>
      </c>
      <c r="G64" s="7"/>
      <c r="H64" s="7"/>
      <c r="I64" s="7"/>
      <c r="J64" s="7"/>
      <c r="K64" s="7"/>
      <c r="L64" s="7"/>
      <c r="M64" s="7"/>
    </row>
    <row r="65" spans="1:13" s="2" customFormat="1" ht="24.75" customHeight="1">
      <c r="A65" s="39" t="s">
        <v>16</v>
      </c>
      <c r="B65" s="11">
        <f t="shared" si="1"/>
        <v>0</v>
      </c>
      <c r="C65" s="13"/>
      <c r="D65" s="11"/>
      <c r="E65" s="25">
        <f>'октябрь факт'!E65+'ноябрь факт'!E59+'декабрь факт'!E65</f>
        <v>0</v>
      </c>
      <c r="F65" s="26">
        <f>'октябрь факт'!F65+'ноябрь факт'!F59+'декабрь факт'!F65</f>
        <v>0</v>
      </c>
      <c r="G65" s="7"/>
      <c r="H65" s="7"/>
      <c r="I65" s="7"/>
      <c r="J65" s="7"/>
      <c r="K65" s="7"/>
      <c r="L65" s="7"/>
      <c r="M65" s="7"/>
    </row>
    <row r="66" spans="1:13" s="6" customFormat="1" ht="26.25" customHeight="1">
      <c r="A66" s="126" t="s">
        <v>4</v>
      </c>
      <c r="B66" s="11" t="e">
        <f t="shared" si="1"/>
        <v>#REF!</v>
      </c>
      <c r="C66" s="11" t="e">
        <f>C67+C68+C74</f>
        <v>#REF!</v>
      </c>
      <c r="D66" s="11"/>
      <c r="E66" s="11"/>
      <c r="F66" s="12"/>
      <c r="G66" s="7"/>
      <c r="H66" s="7"/>
      <c r="I66" s="7"/>
      <c r="J66" s="7"/>
      <c r="K66" s="7"/>
      <c r="L66" s="7"/>
      <c r="M66" s="7"/>
    </row>
    <row r="67" spans="1:13" s="6" customFormat="1" ht="36" customHeight="1">
      <c r="A67" s="50" t="s">
        <v>38</v>
      </c>
      <c r="B67" s="11">
        <f t="shared" si="1"/>
        <v>471.46999999999997</v>
      </c>
      <c r="C67" s="25">
        <f>'октябрь факт'!C67+'ноябрь факт'!C60+'декабрь факт'!C67</f>
        <v>471.46999999999997</v>
      </c>
      <c r="D67" s="11"/>
      <c r="E67" s="17">
        <f>E66-E74</f>
        <v>0</v>
      </c>
      <c r="F67" s="18">
        <f>F66-F74</f>
        <v>0</v>
      </c>
      <c r="G67" s="7"/>
      <c r="H67" s="7"/>
      <c r="I67" s="7"/>
      <c r="J67" s="7"/>
      <c r="K67" s="7"/>
      <c r="L67" s="7"/>
      <c r="M67" s="7"/>
    </row>
    <row r="68" spans="1:13" s="6" customFormat="1" ht="36" customHeight="1">
      <c r="A68" s="122" t="s">
        <v>48</v>
      </c>
      <c r="B68" s="78" t="e">
        <f t="shared" si="1"/>
        <v>#REF!</v>
      </c>
      <c r="C68" s="88" t="e">
        <f>C70+C72</f>
        <v>#REF!</v>
      </c>
      <c r="D68" s="151"/>
      <c r="E68" s="151"/>
      <c r="F68" s="18"/>
      <c r="G68" s="7"/>
      <c r="H68" s="7"/>
      <c r="I68" s="7"/>
      <c r="J68" s="7"/>
      <c r="K68" s="7"/>
      <c r="L68" s="7"/>
      <c r="M68" s="7"/>
    </row>
    <row r="69" spans="1:13" s="6" customFormat="1" ht="38.25" customHeight="1">
      <c r="A69" s="52" t="s">
        <v>49</v>
      </c>
      <c r="B69" s="119">
        <f t="shared" si="1"/>
        <v>0.763</v>
      </c>
      <c r="C69" s="88">
        <f>C71+C73</f>
        <v>0.763</v>
      </c>
      <c r="D69" s="151"/>
      <c r="E69" s="151"/>
      <c r="F69" s="18"/>
      <c r="G69" s="7"/>
      <c r="H69" s="7"/>
      <c r="I69" s="7"/>
      <c r="J69" s="7"/>
      <c r="K69" s="7"/>
      <c r="L69" s="7"/>
      <c r="M69" s="7"/>
    </row>
    <row r="70" spans="1:13" s="6" customFormat="1" ht="28.5" customHeight="1">
      <c r="A70" s="61" t="s">
        <v>50</v>
      </c>
      <c r="B70" s="65">
        <f aca="true" t="shared" si="2" ref="B70:B101">C70+D70+E70+F70</f>
        <v>243.713</v>
      </c>
      <c r="C70" s="25">
        <f>'октябрь факт'!C70+'ноябрь факт'!C63+'декабрь факт'!C70</f>
        <v>243.713</v>
      </c>
      <c r="D70" s="64"/>
      <c r="E70" s="64"/>
      <c r="F70" s="18"/>
      <c r="G70" s="7"/>
      <c r="H70" s="7"/>
      <c r="I70" s="7"/>
      <c r="J70" s="7"/>
      <c r="K70" s="7"/>
      <c r="L70" s="7"/>
      <c r="M70" s="7"/>
    </row>
    <row r="71" spans="1:13" s="6" customFormat="1" ht="28.5" customHeight="1">
      <c r="A71" s="61" t="s">
        <v>51</v>
      </c>
      <c r="B71" s="65">
        <f t="shared" si="2"/>
        <v>0.394</v>
      </c>
      <c r="C71" s="25">
        <f>'октябрь факт'!C71+'ноябрь факт'!C64+'декабрь факт'!C71</f>
        <v>0.394</v>
      </c>
      <c r="D71" s="65"/>
      <c r="E71" s="65"/>
      <c r="F71" s="18"/>
      <c r="G71" s="7"/>
      <c r="H71" s="7"/>
      <c r="I71" s="7"/>
      <c r="J71" s="7"/>
      <c r="K71" s="7"/>
      <c r="L71" s="7"/>
      <c r="M71" s="7"/>
    </row>
    <row r="72" spans="1:13" s="20" customFormat="1" ht="21.75" customHeight="1">
      <c r="A72" s="61" t="s">
        <v>52</v>
      </c>
      <c r="B72" s="65" t="e">
        <f t="shared" si="2"/>
        <v>#REF!</v>
      </c>
      <c r="C72" s="25" t="e">
        <f>'октябрь факт'!C72+'ноябрь факт'!#REF!+'декабрь факт'!C72</f>
        <v>#REF!</v>
      </c>
      <c r="D72" s="64"/>
      <c r="E72" s="64"/>
      <c r="F72" s="18"/>
      <c r="G72" s="7"/>
      <c r="H72" s="7"/>
      <c r="I72" s="7"/>
      <c r="J72" s="7"/>
      <c r="K72" s="7"/>
      <c r="L72" s="7"/>
      <c r="M72" s="7"/>
    </row>
    <row r="73" spans="1:13" s="2" customFormat="1" ht="21.75" customHeight="1">
      <c r="A73" s="61" t="s">
        <v>53</v>
      </c>
      <c r="B73" s="65">
        <f t="shared" si="2"/>
        <v>0.369</v>
      </c>
      <c r="C73" s="25">
        <f>'октябрь факт'!C73+'ноябрь факт'!C65+'декабрь факт'!C73</f>
        <v>0.369</v>
      </c>
      <c r="D73" s="65"/>
      <c r="E73" s="65"/>
      <c r="F73" s="18"/>
      <c r="G73" s="7"/>
      <c r="H73" s="7"/>
      <c r="I73" s="7"/>
      <c r="J73" s="7"/>
      <c r="K73" s="7"/>
      <c r="L73" s="7"/>
      <c r="M73" s="7"/>
    </row>
    <row r="74" spans="1:13" s="2" customFormat="1" ht="19.5" customHeight="1">
      <c r="A74" s="39" t="s">
        <v>14</v>
      </c>
      <c r="B74" s="11">
        <f t="shared" si="2"/>
        <v>0</v>
      </c>
      <c r="C74" s="17">
        <f>C75+C76</f>
        <v>0</v>
      </c>
      <c r="D74" s="11"/>
      <c r="E74" s="17">
        <f>E75+E76</f>
        <v>0</v>
      </c>
      <c r="F74" s="18">
        <f>F75+F76</f>
        <v>0</v>
      </c>
      <c r="G74" s="7"/>
      <c r="H74" s="7"/>
      <c r="I74" s="7"/>
      <c r="J74" s="7"/>
      <c r="K74" s="7"/>
      <c r="L74" s="7"/>
      <c r="M74" s="7"/>
    </row>
    <row r="75" spans="1:13" s="2" customFormat="1" ht="26.25" customHeight="1">
      <c r="A75" s="39" t="s">
        <v>15</v>
      </c>
      <c r="B75" s="11">
        <f t="shared" si="2"/>
        <v>0</v>
      </c>
      <c r="C75" s="14"/>
      <c r="D75" s="11"/>
      <c r="E75" s="11"/>
      <c r="F75" s="12"/>
      <c r="G75" s="7"/>
      <c r="H75" s="7"/>
      <c r="I75" s="7"/>
      <c r="J75" s="7"/>
      <c r="K75" s="7"/>
      <c r="L75" s="7"/>
      <c r="M75" s="7"/>
    </row>
    <row r="76" spans="1:13" s="2" customFormat="1" ht="29.25" customHeight="1">
      <c r="A76" s="39" t="s">
        <v>16</v>
      </c>
      <c r="B76" s="11">
        <f t="shared" si="2"/>
        <v>0</v>
      </c>
      <c r="C76" s="14"/>
      <c r="D76" s="11"/>
      <c r="E76" s="11"/>
      <c r="F76" s="12"/>
      <c r="G76" s="7"/>
      <c r="H76" s="7"/>
      <c r="I76" s="7"/>
      <c r="J76" s="7"/>
      <c r="K76" s="7"/>
      <c r="L76" s="7"/>
      <c r="M76" s="7"/>
    </row>
    <row r="77" spans="1:13" s="46" customFormat="1" ht="66.75" customHeight="1">
      <c r="A77" s="118" t="s">
        <v>33</v>
      </c>
      <c r="B77" s="11">
        <f t="shared" si="2"/>
        <v>2051.915</v>
      </c>
      <c r="C77" s="17">
        <f>C78+C79</f>
        <v>1189.2420000000002</v>
      </c>
      <c r="D77" s="17">
        <f>D78+D79</f>
        <v>0</v>
      </c>
      <c r="E77" s="17">
        <f>E78+E79</f>
        <v>393.146</v>
      </c>
      <c r="F77" s="18">
        <f>F78+F79</f>
        <v>469.52700000000004</v>
      </c>
      <c r="G77" s="45"/>
      <c r="H77" s="45"/>
      <c r="I77" s="45"/>
      <c r="J77" s="45"/>
      <c r="K77" s="45"/>
      <c r="L77" s="45"/>
      <c r="M77" s="45"/>
    </row>
    <row r="78" spans="1:13" s="46" customFormat="1" ht="27" customHeight="1">
      <c r="A78" s="39" t="s">
        <v>17</v>
      </c>
      <c r="B78" s="11">
        <f t="shared" si="2"/>
        <v>1273.5220000000002</v>
      </c>
      <c r="C78" s="17">
        <f>'октябрь факт'!C78+'ноябрь факт'!C70+'декабрь факт'!C78</f>
        <v>736.7070000000001</v>
      </c>
      <c r="D78" s="17"/>
      <c r="E78" s="17">
        <f>'октябрь факт'!E78+'ноябрь факт'!E70+'декабрь факт'!E78</f>
        <v>393.146</v>
      </c>
      <c r="F78" s="18">
        <f>'октябрь факт'!F78+'ноябрь факт'!F70+'декабрь факт'!F78</f>
        <v>143.669</v>
      </c>
      <c r="G78" s="45"/>
      <c r="H78" s="45"/>
      <c r="I78" s="45"/>
      <c r="J78" s="45"/>
      <c r="K78" s="45"/>
      <c r="L78" s="45"/>
      <c r="M78" s="45"/>
    </row>
    <row r="79" spans="1:13" s="20" customFormat="1" ht="18" customHeight="1">
      <c r="A79" s="39" t="s">
        <v>14</v>
      </c>
      <c r="B79" s="11">
        <f t="shared" si="2"/>
        <v>778.393</v>
      </c>
      <c r="C79" s="17">
        <f>C80+C81</f>
        <v>452.535</v>
      </c>
      <c r="D79" s="17">
        <f>D80+D81</f>
        <v>0</v>
      </c>
      <c r="E79" s="17">
        <f>E80+E81</f>
        <v>0</v>
      </c>
      <c r="F79" s="18">
        <f>F80+F81</f>
        <v>325.858</v>
      </c>
      <c r="G79" s="7"/>
      <c r="H79" s="7"/>
      <c r="I79" s="7"/>
      <c r="J79" s="7"/>
      <c r="K79" s="7"/>
      <c r="L79" s="7"/>
      <c r="M79" s="7"/>
    </row>
    <row r="80" spans="1:13" s="2" customFormat="1" ht="19.5" customHeight="1">
      <c r="A80" s="39" t="s">
        <v>15</v>
      </c>
      <c r="B80" s="11">
        <f t="shared" si="2"/>
        <v>451.79200000000003</v>
      </c>
      <c r="C80" s="25">
        <f>'октябрь факт'!C80+'ноябрь факт'!C72+'декабрь факт'!C80</f>
        <v>451.79200000000003</v>
      </c>
      <c r="D80" s="11"/>
      <c r="E80" s="25">
        <f>'октябрь факт'!E80+'ноябрь факт'!E72+'декабрь факт'!E80</f>
        <v>0</v>
      </c>
      <c r="F80" s="26">
        <f>'октябрь факт'!F80+'ноябрь факт'!F72+'декабрь факт'!F80</f>
        <v>0</v>
      </c>
      <c r="G80" s="7"/>
      <c r="H80" s="7"/>
      <c r="I80" s="7"/>
      <c r="J80" s="7"/>
      <c r="K80" s="7"/>
      <c r="L80" s="7"/>
      <c r="M80" s="7"/>
    </row>
    <row r="81" spans="1:13" s="2" customFormat="1" ht="19.5" customHeight="1">
      <c r="A81" s="39" t="s">
        <v>16</v>
      </c>
      <c r="B81" s="11">
        <f t="shared" si="2"/>
        <v>326.601</v>
      </c>
      <c r="C81" s="25">
        <f>'октябрь факт'!C81+'ноябрь факт'!C73+'декабрь факт'!C81</f>
        <v>0.743</v>
      </c>
      <c r="D81" s="11"/>
      <c r="E81" s="25">
        <f>'октябрь факт'!E81+'ноябрь факт'!E73+'декабрь факт'!E81</f>
        <v>0</v>
      </c>
      <c r="F81" s="26">
        <f>'октябрь факт'!F81+'ноябрь факт'!F73+'декабрь факт'!F81</f>
        <v>325.858</v>
      </c>
      <c r="G81" s="7"/>
      <c r="H81" s="7"/>
      <c r="I81" s="7"/>
      <c r="J81" s="7"/>
      <c r="K81" s="7"/>
      <c r="L81" s="7"/>
      <c r="M81" s="7"/>
    </row>
    <row r="82" spans="1:13" s="2" customFormat="1" ht="23.25" customHeight="1">
      <c r="A82" s="118" t="s">
        <v>29</v>
      </c>
      <c r="B82" s="11" t="e">
        <f t="shared" si="2"/>
        <v>#REF!</v>
      </c>
      <c r="C82" s="11" t="e">
        <f>C83+C84</f>
        <v>#REF!</v>
      </c>
      <c r="D82" s="11"/>
      <c r="E82" s="11">
        <f>E83+E84</f>
        <v>0</v>
      </c>
      <c r="F82" s="12">
        <f>F83+F84</f>
        <v>40.491</v>
      </c>
      <c r="G82" s="7"/>
      <c r="H82" s="7"/>
      <c r="I82" s="7"/>
      <c r="J82" s="7"/>
      <c r="K82" s="7"/>
      <c r="L82" s="7"/>
      <c r="M82" s="7"/>
    </row>
    <row r="83" spans="1:13" s="2" customFormat="1" ht="23.25" customHeight="1">
      <c r="A83" s="39" t="s">
        <v>17</v>
      </c>
      <c r="B83" s="11">
        <f t="shared" si="2"/>
        <v>40.491</v>
      </c>
      <c r="C83" s="17">
        <f>'октябрь факт'!C83+'ноябрь факт'!C75+'декабрь факт'!C83</f>
        <v>0</v>
      </c>
      <c r="D83" s="66"/>
      <c r="E83" s="17">
        <f>'октябрь факт'!E83+'ноябрь факт'!E75+'декабрь факт'!E83</f>
        <v>0</v>
      </c>
      <c r="F83" s="18">
        <f>'октябрь факт'!F83+'ноябрь факт'!F75+'декабрь факт'!F83</f>
        <v>40.491</v>
      </c>
      <c r="G83" s="7"/>
      <c r="H83" s="7"/>
      <c r="I83" s="7"/>
      <c r="J83" s="7"/>
      <c r="K83" s="7"/>
      <c r="L83" s="7"/>
      <c r="M83" s="7"/>
    </row>
    <row r="84" spans="1:13" s="2" customFormat="1" ht="38.25" customHeight="1">
      <c r="A84" s="50" t="s">
        <v>56</v>
      </c>
      <c r="B84" s="11" t="e">
        <f t="shared" si="2"/>
        <v>#REF!</v>
      </c>
      <c r="C84" s="17" t="e">
        <f>'октябрь факт'!C84+'ноябрь факт'!#REF!+'декабрь факт'!C84</f>
        <v>#REF!</v>
      </c>
      <c r="D84" s="11"/>
      <c r="E84" s="11">
        <f>E86+E85</f>
        <v>0</v>
      </c>
      <c r="F84" s="12">
        <f>F86+F85</f>
        <v>0</v>
      </c>
      <c r="G84" s="7"/>
      <c r="H84" s="7"/>
      <c r="I84" s="7"/>
      <c r="J84" s="7"/>
      <c r="K84" s="7"/>
      <c r="L84" s="7"/>
      <c r="M84" s="7"/>
    </row>
    <row r="85" spans="1:13" s="2" customFormat="1" ht="23.25" customHeight="1">
      <c r="A85" s="50" t="s">
        <v>43</v>
      </c>
      <c r="B85" s="11">
        <f t="shared" si="2"/>
        <v>915.7070000000001</v>
      </c>
      <c r="C85" s="17">
        <f>'октябрь факт'!C85+'ноябрь факт'!C76+'декабрь факт'!C85</f>
        <v>915.7070000000001</v>
      </c>
      <c r="D85" s="11"/>
      <c r="E85" s="13"/>
      <c r="F85" s="19"/>
      <c r="G85" s="7"/>
      <c r="H85" s="7"/>
      <c r="I85" s="7"/>
      <c r="J85" s="7"/>
      <c r="K85" s="7"/>
      <c r="L85" s="7"/>
      <c r="M85" s="7"/>
    </row>
    <row r="86" spans="1:13" s="2" customFormat="1" ht="23.25" customHeight="1">
      <c r="A86" s="39" t="s">
        <v>14</v>
      </c>
      <c r="B86" s="11">
        <f t="shared" si="2"/>
        <v>0</v>
      </c>
      <c r="C86" s="17">
        <f>C87+C88</f>
        <v>0</v>
      </c>
      <c r="D86" s="11"/>
      <c r="E86" s="17">
        <f>E87+E88</f>
        <v>0</v>
      </c>
      <c r="F86" s="18">
        <f>F87+F88</f>
        <v>0</v>
      </c>
      <c r="G86" s="7"/>
      <c r="H86" s="7"/>
      <c r="I86" s="7"/>
      <c r="J86" s="7"/>
      <c r="K86" s="7"/>
      <c r="L86" s="7"/>
      <c r="M86" s="7"/>
    </row>
    <row r="87" spans="1:13" s="2" customFormat="1" ht="23.25" customHeight="1">
      <c r="A87" s="39" t="s">
        <v>15</v>
      </c>
      <c r="B87" s="11">
        <f t="shared" si="2"/>
        <v>0</v>
      </c>
      <c r="C87" s="14"/>
      <c r="D87" s="11"/>
      <c r="E87" s="11"/>
      <c r="F87" s="12"/>
      <c r="G87" s="7"/>
      <c r="H87" s="7"/>
      <c r="I87" s="7"/>
      <c r="J87" s="7"/>
      <c r="K87" s="7"/>
      <c r="L87" s="7"/>
      <c r="M87" s="7"/>
    </row>
    <row r="88" spans="1:13" s="2" customFormat="1" ht="23.25" customHeight="1">
      <c r="A88" s="39" t="s">
        <v>16</v>
      </c>
      <c r="B88" s="11">
        <f t="shared" si="2"/>
        <v>0</v>
      </c>
      <c r="C88" s="14"/>
      <c r="D88" s="11"/>
      <c r="E88" s="11"/>
      <c r="F88" s="12"/>
      <c r="G88" s="7"/>
      <c r="H88" s="7"/>
      <c r="I88" s="7"/>
      <c r="J88" s="7"/>
      <c r="K88" s="7"/>
      <c r="L88" s="7"/>
      <c r="M88" s="7"/>
    </row>
    <row r="89" spans="1:13" s="2" customFormat="1" ht="23.25" customHeight="1">
      <c r="A89" s="118" t="s">
        <v>32</v>
      </c>
      <c r="B89" s="11" t="e">
        <f t="shared" si="2"/>
        <v>#REF!</v>
      </c>
      <c r="C89" s="11">
        <f>C90+C91</f>
        <v>0</v>
      </c>
      <c r="D89" s="11"/>
      <c r="E89" s="11" t="e">
        <f>E90+E91</f>
        <v>#REF!</v>
      </c>
      <c r="F89" s="12" t="e">
        <f>F90+F91</f>
        <v>#REF!</v>
      </c>
      <c r="G89" s="7"/>
      <c r="H89" s="7"/>
      <c r="I89" s="7"/>
      <c r="J89" s="7"/>
      <c r="K89" s="7"/>
      <c r="L89" s="7"/>
      <c r="M89" s="7"/>
    </row>
    <row r="90" spans="1:13" s="2" customFormat="1" ht="23.25" customHeight="1">
      <c r="A90" s="39" t="s">
        <v>17</v>
      </c>
      <c r="B90" s="11">
        <f t="shared" si="2"/>
        <v>639.238</v>
      </c>
      <c r="C90" s="66"/>
      <c r="D90" s="66"/>
      <c r="E90" s="17">
        <f>'октябрь факт'!E90+'ноябрь факт'!E81+'декабрь факт'!E90</f>
        <v>0</v>
      </c>
      <c r="F90" s="18">
        <f>'октябрь факт'!F90+'ноябрь факт'!F81+'декабрь факт'!F90</f>
        <v>639.238</v>
      </c>
      <c r="G90" s="7"/>
      <c r="H90" s="7"/>
      <c r="I90" s="7"/>
      <c r="J90" s="7"/>
      <c r="K90" s="7"/>
      <c r="L90" s="7"/>
      <c r="M90" s="7"/>
    </row>
    <row r="91" spans="1:13" s="2" customFormat="1" ht="23.25" customHeight="1">
      <c r="A91" s="39" t="s">
        <v>14</v>
      </c>
      <c r="B91" s="11" t="e">
        <f t="shared" si="2"/>
        <v>#REF!</v>
      </c>
      <c r="C91" s="14"/>
      <c r="D91" s="11"/>
      <c r="E91" s="17" t="e">
        <f>E92+E93</f>
        <v>#REF!</v>
      </c>
      <c r="F91" s="18" t="e">
        <f>F92+F93</f>
        <v>#REF!</v>
      </c>
      <c r="G91" s="7"/>
      <c r="H91" s="7"/>
      <c r="I91" s="7"/>
      <c r="J91" s="7"/>
      <c r="K91" s="7"/>
      <c r="L91" s="7"/>
      <c r="M91" s="7"/>
    </row>
    <row r="92" spans="1:13" s="2" customFormat="1" ht="27.75" customHeight="1">
      <c r="A92" s="39" t="s">
        <v>15</v>
      </c>
      <c r="B92" s="11" t="e">
        <f t="shared" si="2"/>
        <v>#REF!</v>
      </c>
      <c r="C92" s="14"/>
      <c r="D92" s="11"/>
      <c r="E92" s="25" t="e">
        <f>'октябрь факт'!E92+'ноябрь факт'!#REF!+'декабрь факт'!E92</f>
        <v>#REF!</v>
      </c>
      <c r="F92" s="26" t="e">
        <f>'октябрь факт'!F92+'ноябрь факт'!#REF!+'декабрь факт'!F92</f>
        <v>#REF!</v>
      </c>
      <c r="G92" s="7"/>
      <c r="H92" s="7"/>
      <c r="I92" s="7"/>
      <c r="J92" s="7"/>
      <c r="K92" s="7"/>
      <c r="L92" s="7"/>
      <c r="M92" s="7"/>
    </row>
    <row r="93" spans="1:13" s="2" customFormat="1" ht="23.25" customHeight="1">
      <c r="A93" s="39" t="s">
        <v>16</v>
      </c>
      <c r="B93" s="11">
        <f t="shared" si="2"/>
        <v>81.194</v>
      </c>
      <c r="C93" s="14"/>
      <c r="D93" s="11"/>
      <c r="E93" s="25">
        <f>'октябрь факт'!E93+'ноябрь факт'!E83+'декабрь факт'!E93</f>
        <v>0</v>
      </c>
      <c r="F93" s="26">
        <f>'октябрь факт'!F93+'ноябрь факт'!F83+'декабрь факт'!F93</f>
        <v>81.194</v>
      </c>
      <c r="G93" s="7"/>
      <c r="H93" s="7"/>
      <c r="I93" s="7"/>
      <c r="J93" s="7"/>
      <c r="K93" s="7"/>
      <c r="L93" s="7"/>
      <c r="M93" s="7"/>
    </row>
    <row r="94" spans="1:13" s="2" customFormat="1" ht="48.75" customHeight="1">
      <c r="A94" s="118" t="s">
        <v>28</v>
      </c>
      <c r="B94" s="11">
        <f t="shared" si="2"/>
        <v>147.393</v>
      </c>
      <c r="C94" s="14"/>
      <c r="D94" s="11"/>
      <c r="E94" s="11">
        <f>E95+E96</f>
        <v>0</v>
      </c>
      <c r="F94" s="12">
        <f>F95+F96</f>
        <v>147.393</v>
      </c>
      <c r="G94" s="7"/>
      <c r="H94" s="7"/>
      <c r="I94" s="7"/>
      <c r="J94" s="7"/>
      <c r="K94" s="7"/>
      <c r="L94" s="7"/>
      <c r="M94" s="7"/>
    </row>
    <row r="95" spans="1:13" s="2" customFormat="1" ht="23.25" customHeight="1">
      <c r="A95" s="39" t="s">
        <v>17</v>
      </c>
      <c r="B95" s="11">
        <f t="shared" si="2"/>
        <v>25.801000000000002</v>
      </c>
      <c r="C95" s="14"/>
      <c r="D95" s="11"/>
      <c r="E95" s="17">
        <f>'октябрь факт'!E95+'ноябрь факт'!E85+'декабрь факт'!E95</f>
        <v>0</v>
      </c>
      <c r="F95" s="18">
        <f>'октябрь факт'!F95+'ноябрь факт'!F85+'декабрь факт'!F95</f>
        <v>25.801000000000002</v>
      </c>
      <c r="G95" s="7"/>
      <c r="H95" s="7"/>
      <c r="I95" s="7"/>
      <c r="J95" s="7"/>
      <c r="K95" s="7"/>
      <c r="L95" s="7"/>
      <c r="M95" s="7"/>
    </row>
    <row r="96" spans="1:13" s="2" customFormat="1" ht="23.25" customHeight="1">
      <c r="A96" s="39" t="s">
        <v>14</v>
      </c>
      <c r="B96" s="11">
        <f t="shared" si="2"/>
        <v>121.592</v>
      </c>
      <c r="C96" s="14"/>
      <c r="D96" s="11"/>
      <c r="E96" s="17">
        <f>E97+E98</f>
        <v>0</v>
      </c>
      <c r="F96" s="18">
        <f>F97+F98</f>
        <v>121.592</v>
      </c>
      <c r="G96" s="7"/>
      <c r="H96" s="7"/>
      <c r="I96" s="7"/>
      <c r="J96" s="7"/>
      <c r="K96" s="7"/>
      <c r="L96" s="7"/>
      <c r="M96" s="7"/>
    </row>
    <row r="97" spans="1:13" s="2" customFormat="1" ht="27" customHeight="1">
      <c r="A97" s="39" t="s">
        <v>15</v>
      </c>
      <c r="B97" s="11">
        <f t="shared" si="2"/>
        <v>1.274</v>
      </c>
      <c r="C97" s="14"/>
      <c r="D97" s="11"/>
      <c r="E97" s="25">
        <f>'октябрь факт'!E97+'ноябрь факт'!E87+'декабрь факт'!E97</f>
        <v>0</v>
      </c>
      <c r="F97" s="26">
        <f>'октябрь факт'!F97+'ноябрь факт'!F87+'декабрь факт'!F97</f>
        <v>1.274</v>
      </c>
      <c r="G97" s="7"/>
      <c r="H97" s="7"/>
      <c r="I97" s="7"/>
      <c r="J97" s="7"/>
      <c r="K97" s="7"/>
      <c r="L97" s="7"/>
      <c r="M97" s="7"/>
    </row>
    <row r="98" spans="1:13" s="2" customFormat="1" ht="23.25" customHeight="1">
      <c r="A98" s="39" t="s">
        <v>16</v>
      </c>
      <c r="B98" s="11">
        <f t="shared" si="2"/>
        <v>120.318</v>
      </c>
      <c r="C98" s="14"/>
      <c r="D98" s="11"/>
      <c r="E98" s="25">
        <f>'октябрь факт'!E98+'ноябрь факт'!E88+'декабрь факт'!E98</f>
        <v>0</v>
      </c>
      <c r="F98" s="26">
        <f>'октябрь факт'!F98+'ноябрь факт'!F88+'декабрь факт'!F98</f>
        <v>120.318</v>
      </c>
      <c r="G98" s="7"/>
      <c r="H98" s="7"/>
      <c r="I98" s="7"/>
      <c r="J98" s="7"/>
      <c r="K98" s="7"/>
      <c r="L98" s="7"/>
      <c r="M98" s="7"/>
    </row>
    <row r="99" spans="1:13" s="2" customFormat="1" ht="39.75" customHeight="1">
      <c r="A99" s="118" t="s">
        <v>34</v>
      </c>
      <c r="B99" s="11" t="e">
        <f t="shared" si="2"/>
        <v>#REF!</v>
      </c>
      <c r="C99" s="14"/>
      <c r="D99" s="11"/>
      <c r="E99" s="11" t="e">
        <f>E100+E101</f>
        <v>#REF!</v>
      </c>
      <c r="F99" s="12" t="e">
        <f>F100+F101</f>
        <v>#REF!</v>
      </c>
      <c r="G99" s="7"/>
      <c r="H99" s="7"/>
      <c r="I99" s="7"/>
      <c r="J99" s="7"/>
      <c r="K99" s="7"/>
      <c r="L99" s="7"/>
      <c r="M99" s="7"/>
    </row>
    <row r="100" spans="1:13" s="2" customFormat="1" ht="23.25" customHeight="1">
      <c r="A100" s="39" t="s">
        <v>17</v>
      </c>
      <c r="B100" s="11" t="e">
        <f t="shared" si="2"/>
        <v>#REF!</v>
      </c>
      <c r="C100" s="14"/>
      <c r="D100" s="11"/>
      <c r="E100" s="17" t="e">
        <f>'октябрь факт'!E100+'ноябрь факт'!#REF!+'декабрь факт'!E100</f>
        <v>#REF!</v>
      </c>
      <c r="F100" s="18" t="e">
        <f>'октябрь факт'!F100+'ноябрь факт'!#REF!+'декабрь факт'!F100</f>
        <v>#REF!</v>
      </c>
      <c r="G100" s="7"/>
      <c r="H100" s="7"/>
      <c r="I100" s="7"/>
      <c r="J100" s="7"/>
      <c r="K100" s="7"/>
      <c r="L100" s="7"/>
      <c r="M100" s="7"/>
    </row>
    <row r="101" spans="1:13" s="2" customFormat="1" ht="23.25" customHeight="1">
      <c r="A101" s="39" t="s">
        <v>14</v>
      </c>
      <c r="B101" s="11">
        <f t="shared" si="2"/>
        <v>374.694</v>
      </c>
      <c r="C101" s="14"/>
      <c r="D101" s="11"/>
      <c r="E101" s="17">
        <f>E102+E103</f>
        <v>106.834</v>
      </c>
      <c r="F101" s="18">
        <f>F102+F103</f>
        <v>267.86</v>
      </c>
      <c r="G101" s="7"/>
      <c r="H101" s="7"/>
      <c r="I101" s="7"/>
      <c r="J101" s="7"/>
      <c r="K101" s="7"/>
      <c r="L101" s="7"/>
      <c r="M101" s="7"/>
    </row>
    <row r="102" spans="1:13" s="2" customFormat="1" ht="23.25" customHeight="1">
      <c r="A102" s="39" t="s">
        <v>15</v>
      </c>
      <c r="B102" s="11">
        <f aca="true" t="shared" si="3" ref="B102:B133">C102+D102+E102+F102</f>
        <v>121.256</v>
      </c>
      <c r="C102" s="14"/>
      <c r="D102" s="11"/>
      <c r="E102" s="25">
        <f>'октябрь факт'!E102+'ноябрь факт'!E91+'декабрь факт'!E102</f>
        <v>59.628</v>
      </c>
      <c r="F102" s="26">
        <f>'октябрь факт'!F102+'ноябрь факт'!F91+'декабрь факт'!F102</f>
        <v>61.628</v>
      </c>
      <c r="G102" s="7"/>
      <c r="H102" s="7"/>
      <c r="I102" s="7"/>
      <c r="J102" s="7"/>
      <c r="K102" s="7"/>
      <c r="L102" s="7"/>
      <c r="M102" s="7"/>
    </row>
    <row r="103" spans="1:13" s="2" customFormat="1" ht="23.25" customHeight="1">
      <c r="A103" s="39" t="s">
        <v>16</v>
      </c>
      <c r="B103" s="11">
        <f t="shared" si="3"/>
        <v>253.438</v>
      </c>
      <c r="C103" s="14"/>
      <c r="D103" s="11"/>
      <c r="E103" s="25">
        <f>'октябрь факт'!E103+'ноябрь факт'!E92+'декабрь факт'!E103</f>
        <v>47.206</v>
      </c>
      <c r="F103" s="26">
        <f>'октябрь факт'!F103+'ноябрь факт'!F92+'декабрь факт'!F103</f>
        <v>206.232</v>
      </c>
      <c r="G103" s="7"/>
      <c r="H103" s="7"/>
      <c r="I103" s="7"/>
      <c r="J103" s="7"/>
      <c r="K103" s="7"/>
      <c r="L103" s="7"/>
      <c r="M103" s="7"/>
    </row>
    <row r="104" spans="1:13" s="2" customFormat="1" ht="23.25" customHeight="1">
      <c r="A104" s="118" t="s">
        <v>26</v>
      </c>
      <c r="B104" s="11">
        <f t="shared" si="3"/>
        <v>623.172</v>
      </c>
      <c r="C104" s="11">
        <f>C105+C106</f>
        <v>0</v>
      </c>
      <c r="D104" s="11"/>
      <c r="E104" s="11">
        <f>E105+E106</f>
        <v>204.342</v>
      </c>
      <c r="F104" s="12">
        <f>F105+F106</f>
        <v>418.83000000000004</v>
      </c>
      <c r="G104" s="7"/>
      <c r="H104" s="7"/>
      <c r="I104" s="7"/>
      <c r="J104" s="7"/>
      <c r="K104" s="7"/>
      <c r="L104" s="7"/>
      <c r="M104" s="7"/>
    </row>
    <row r="105" spans="1:13" s="2" customFormat="1" ht="23.25" customHeight="1">
      <c r="A105" s="39" t="s">
        <v>17</v>
      </c>
      <c r="B105" s="11">
        <f t="shared" si="3"/>
        <v>206.232</v>
      </c>
      <c r="C105" s="66"/>
      <c r="D105" s="66"/>
      <c r="E105" s="17">
        <f>'октябрь факт'!E105+'ноябрь факт'!E94+'декабрь факт'!E105</f>
        <v>0</v>
      </c>
      <c r="F105" s="18">
        <f>'октябрь факт'!F105+'ноябрь факт'!F94+'декабрь факт'!F105</f>
        <v>206.232</v>
      </c>
      <c r="G105" s="7"/>
      <c r="H105" s="7"/>
      <c r="I105" s="7"/>
      <c r="J105" s="7"/>
      <c r="K105" s="7"/>
      <c r="L105" s="7"/>
      <c r="M105" s="7"/>
    </row>
    <row r="106" spans="1:13" s="2" customFormat="1" ht="23.25" customHeight="1">
      <c r="A106" s="39" t="s">
        <v>14</v>
      </c>
      <c r="B106" s="11">
        <f t="shared" si="3"/>
        <v>416.94000000000005</v>
      </c>
      <c r="C106" s="14"/>
      <c r="D106" s="11"/>
      <c r="E106" s="17">
        <f>E107+E108</f>
        <v>204.342</v>
      </c>
      <c r="F106" s="18">
        <f>F107+F108</f>
        <v>212.598</v>
      </c>
      <c r="G106" s="7"/>
      <c r="H106" s="7"/>
      <c r="I106" s="7"/>
      <c r="J106" s="7"/>
      <c r="K106" s="7"/>
      <c r="L106" s="7"/>
      <c r="M106" s="7"/>
    </row>
    <row r="107" spans="1:13" s="2" customFormat="1" ht="44.25" customHeight="1">
      <c r="A107" s="39" t="s">
        <v>15</v>
      </c>
      <c r="B107" s="11">
        <f t="shared" si="3"/>
        <v>204.342</v>
      </c>
      <c r="C107" s="14"/>
      <c r="D107" s="11"/>
      <c r="E107" s="25">
        <f>'октябрь факт'!E107+'ноябрь факт'!E95+'декабрь факт'!E107</f>
        <v>204.342</v>
      </c>
      <c r="F107" s="26">
        <f>'октябрь факт'!F107+'ноябрь факт'!F95+'декабрь факт'!F107</f>
        <v>0</v>
      </c>
      <c r="G107" s="7"/>
      <c r="H107" s="7"/>
      <c r="I107" s="7"/>
      <c r="J107" s="7"/>
      <c r="K107" s="7"/>
      <c r="L107" s="7"/>
      <c r="M107" s="7"/>
    </row>
    <row r="108" spans="1:13" s="2" customFormat="1" ht="23.25" customHeight="1">
      <c r="A108" s="39" t="s">
        <v>16</v>
      </c>
      <c r="B108" s="11">
        <f t="shared" si="3"/>
        <v>212.598</v>
      </c>
      <c r="C108" s="14"/>
      <c r="D108" s="11"/>
      <c r="E108" s="25">
        <f>'октябрь факт'!E108+'ноябрь факт'!E96+'декабрь факт'!E108</f>
        <v>0</v>
      </c>
      <c r="F108" s="26">
        <f>'октябрь факт'!F108+'ноябрь факт'!F96+'декабрь факт'!F108</f>
        <v>212.598</v>
      </c>
      <c r="G108" s="7"/>
      <c r="H108" s="7"/>
      <c r="I108" s="7"/>
      <c r="J108" s="7"/>
      <c r="K108" s="7"/>
      <c r="L108" s="7"/>
      <c r="M108" s="7"/>
    </row>
    <row r="109" spans="1:13" s="2" customFormat="1" ht="23.25" customHeight="1">
      <c r="A109" s="118" t="s">
        <v>27</v>
      </c>
      <c r="B109" s="11" t="e">
        <f t="shared" si="3"/>
        <v>#REF!</v>
      </c>
      <c r="C109" s="14"/>
      <c r="D109" s="11"/>
      <c r="E109" s="11" t="e">
        <f>E110+E111</f>
        <v>#REF!</v>
      </c>
      <c r="F109" s="12" t="e">
        <f>F110+F111</f>
        <v>#REF!</v>
      </c>
      <c r="G109" s="7"/>
      <c r="H109" s="7"/>
      <c r="I109" s="7"/>
      <c r="J109" s="7"/>
      <c r="K109" s="7"/>
      <c r="L109" s="7"/>
      <c r="M109" s="7"/>
    </row>
    <row r="110" spans="1:13" s="2" customFormat="1" ht="23.25" customHeight="1">
      <c r="A110" s="39" t="s">
        <v>17</v>
      </c>
      <c r="B110" s="11">
        <f t="shared" si="3"/>
        <v>210.922</v>
      </c>
      <c r="C110" s="14"/>
      <c r="D110" s="11"/>
      <c r="E110" s="17">
        <f>'октябрь факт'!E110+'ноябрь факт'!E98+'декабрь факт'!E110</f>
        <v>0</v>
      </c>
      <c r="F110" s="18">
        <f>'октябрь факт'!F110+'ноябрь факт'!F98+'декабрь факт'!F110</f>
        <v>210.922</v>
      </c>
      <c r="G110" s="7"/>
      <c r="H110" s="7"/>
      <c r="I110" s="7"/>
      <c r="J110" s="7"/>
      <c r="K110" s="7"/>
      <c r="L110" s="7"/>
      <c r="M110" s="7"/>
    </row>
    <row r="111" spans="1:13" s="2" customFormat="1" ht="23.25" customHeight="1">
      <c r="A111" s="39" t="s">
        <v>14</v>
      </c>
      <c r="B111" s="11" t="e">
        <f t="shared" si="3"/>
        <v>#REF!</v>
      </c>
      <c r="C111" s="14"/>
      <c r="D111" s="11"/>
      <c r="E111" s="17" t="e">
        <f>E112+E113</f>
        <v>#REF!</v>
      </c>
      <c r="F111" s="18" t="e">
        <f>F112+F113</f>
        <v>#REF!</v>
      </c>
      <c r="G111" s="7"/>
      <c r="H111" s="7"/>
      <c r="I111" s="7"/>
      <c r="J111" s="7"/>
      <c r="K111" s="7"/>
      <c r="L111" s="7"/>
      <c r="M111" s="7"/>
    </row>
    <row r="112" spans="1:13" s="2" customFormat="1" ht="32.25" customHeight="1">
      <c r="A112" s="39" t="s">
        <v>15</v>
      </c>
      <c r="B112" s="11" t="e">
        <f t="shared" si="3"/>
        <v>#REF!</v>
      </c>
      <c r="C112" s="14"/>
      <c r="D112" s="11"/>
      <c r="E112" s="25" t="e">
        <f>'октябрь факт'!E112+'ноябрь факт'!#REF!+'декабрь факт'!E112</f>
        <v>#REF!</v>
      </c>
      <c r="F112" s="26" t="e">
        <f>'октябрь факт'!F112+'ноябрь факт'!#REF!+'декабрь факт'!F112</f>
        <v>#REF!</v>
      </c>
      <c r="G112" s="7"/>
      <c r="H112" s="7"/>
      <c r="I112" s="7"/>
      <c r="J112" s="7"/>
      <c r="K112" s="7"/>
      <c r="L112" s="7"/>
      <c r="M112" s="7"/>
    </row>
    <row r="113" spans="1:13" s="2" customFormat="1" ht="23.25" customHeight="1">
      <c r="A113" s="39" t="s">
        <v>16</v>
      </c>
      <c r="B113" s="11">
        <f t="shared" si="3"/>
        <v>0</v>
      </c>
      <c r="C113" s="14"/>
      <c r="D113" s="11"/>
      <c r="E113" s="25">
        <f>'октябрь факт'!E113+'ноябрь факт'!E100+'декабрь факт'!E113</f>
        <v>0</v>
      </c>
      <c r="F113" s="26">
        <f>'октябрь факт'!F113+'ноябрь факт'!F100+'декабрь факт'!F113</f>
        <v>0</v>
      </c>
      <c r="G113" s="7"/>
      <c r="H113" s="7"/>
      <c r="I113" s="7"/>
      <c r="J113" s="7"/>
      <c r="K113" s="7"/>
      <c r="L113" s="7"/>
      <c r="M113" s="7"/>
    </row>
    <row r="114" spans="1:13" s="2" customFormat="1" ht="23.25" customHeight="1">
      <c r="A114" s="118" t="s">
        <v>45</v>
      </c>
      <c r="B114" s="11">
        <f t="shared" si="3"/>
        <v>0</v>
      </c>
      <c r="C114" s="14"/>
      <c r="D114" s="11"/>
      <c r="E114" s="11">
        <f>E115+E116</f>
        <v>0</v>
      </c>
      <c r="F114" s="12">
        <f>F115+F116</f>
        <v>0</v>
      </c>
      <c r="G114" s="7"/>
      <c r="H114" s="7"/>
      <c r="I114" s="7"/>
      <c r="J114" s="7"/>
      <c r="K114" s="7"/>
      <c r="L114" s="7"/>
      <c r="M114" s="7"/>
    </row>
    <row r="115" spans="1:13" s="2" customFormat="1" ht="23.25" customHeight="1">
      <c r="A115" s="39" t="s">
        <v>17</v>
      </c>
      <c r="B115" s="11">
        <f t="shared" si="3"/>
        <v>0</v>
      </c>
      <c r="C115" s="14"/>
      <c r="D115" s="11"/>
      <c r="E115" s="11"/>
      <c r="F115" s="40"/>
      <c r="G115" s="7"/>
      <c r="H115" s="7"/>
      <c r="I115" s="7"/>
      <c r="J115" s="7"/>
      <c r="K115" s="7"/>
      <c r="L115" s="7"/>
      <c r="M115" s="7"/>
    </row>
    <row r="116" spans="1:13" s="2" customFormat="1" ht="23.25" customHeight="1">
      <c r="A116" s="39" t="s">
        <v>14</v>
      </c>
      <c r="B116" s="11">
        <f t="shared" si="3"/>
        <v>0</v>
      </c>
      <c r="C116" s="14"/>
      <c r="D116" s="11"/>
      <c r="E116" s="11">
        <f>E118+E117</f>
        <v>0</v>
      </c>
      <c r="F116" s="12">
        <f>F118+F117</f>
        <v>0</v>
      </c>
      <c r="G116" s="7"/>
      <c r="H116" s="7"/>
      <c r="I116" s="7"/>
      <c r="J116" s="7"/>
      <c r="K116" s="7"/>
      <c r="L116" s="7"/>
      <c r="M116" s="7"/>
    </row>
    <row r="117" spans="1:13" s="2" customFormat="1" ht="24.75" customHeight="1">
      <c r="A117" s="39" t="s">
        <v>15</v>
      </c>
      <c r="B117" s="11">
        <f t="shared" si="3"/>
        <v>0</v>
      </c>
      <c r="C117" s="14"/>
      <c r="D117" s="11"/>
      <c r="E117" s="11"/>
      <c r="F117" s="12"/>
      <c r="G117" s="7"/>
      <c r="H117" s="7"/>
      <c r="I117" s="7"/>
      <c r="J117" s="7"/>
      <c r="K117" s="7"/>
      <c r="L117" s="7"/>
      <c r="M117" s="7"/>
    </row>
    <row r="118" spans="1:13" s="2" customFormat="1" ht="24.75" customHeight="1">
      <c r="A118" s="39" t="s">
        <v>16</v>
      </c>
      <c r="B118" s="11">
        <f t="shared" si="3"/>
        <v>0</v>
      </c>
      <c r="C118" s="14"/>
      <c r="D118" s="11"/>
      <c r="E118" s="11"/>
      <c r="F118" s="12"/>
      <c r="G118" s="7"/>
      <c r="H118" s="7"/>
      <c r="I118" s="7"/>
      <c r="J118" s="7"/>
      <c r="K118" s="7"/>
      <c r="L118" s="7"/>
      <c r="M118" s="7"/>
    </row>
    <row r="119" spans="1:13" s="20" customFormat="1" ht="24.75" customHeight="1">
      <c r="A119" s="118" t="s">
        <v>58</v>
      </c>
      <c r="B119" s="11">
        <f t="shared" si="3"/>
        <v>920.59</v>
      </c>
      <c r="C119" s="17"/>
      <c r="D119" s="11"/>
      <c r="E119" s="17">
        <f>E120+E121</f>
        <v>920.59</v>
      </c>
      <c r="F119" s="18">
        <f>F120+F121</f>
        <v>0</v>
      </c>
      <c r="G119" s="7"/>
      <c r="H119" s="7"/>
      <c r="I119" s="7"/>
      <c r="J119" s="7"/>
      <c r="K119" s="7"/>
      <c r="L119" s="7"/>
      <c r="M119" s="7"/>
    </row>
    <row r="120" spans="1:13" s="2" customFormat="1" ht="24.75" customHeight="1">
      <c r="A120" s="39" t="s">
        <v>17</v>
      </c>
      <c r="B120" s="11">
        <f t="shared" si="3"/>
        <v>640.923</v>
      </c>
      <c r="C120" s="11"/>
      <c r="D120" s="11"/>
      <c r="E120" s="17">
        <f>'октябрь факт'!E120+'ноябрь факт'!E106+'декабрь факт'!E120</f>
        <v>640.923</v>
      </c>
      <c r="F120" s="18">
        <f>'октябрь факт'!F120+'ноябрь факт'!F106+'декабрь факт'!F120</f>
        <v>0</v>
      </c>
      <c r="G120" s="7"/>
      <c r="H120" s="7"/>
      <c r="I120" s="7"/>
      <c r="J120" s="7"/>
      <c r="K120" s="7"/>
      <c r="L120" s="7"/>
      <c r="M120" s="7"/>
    </row>
    <row r="121" spans="1:13" s="2" customFormat="1" ht="24.75" customHeight="1">
      <c r="A121" s="39" t="s">
        <v>14</v>
      </c>
      <c r="B121" s="11">
        <f t="shared" si="3"/>
        <v>279.66700000000003</v>
      </c>
      <c r="C121" s="11"/>
      <c r="D121" s="11"/>
      <c r="E121" s="17">
        <f>E122+E123</f>
        <v>279.66700000000003</v>
      </c>
      <c r="F121" s="18">
        <f>F122+F123</f>
        <v>0</v>
      </c>
      <c r="G121" s="7"/>
      <c r="H121" s="7"/>
      <c r="I121" s="7"/>
      <c r="J121" s="7"/>
      <c r="K121" s="7"/>
      <c r="L121" s="7"/>
      <c r="M121" s="7"/>
    </row>
    <row r="122" spans="1:13" s="2" customFormat="1" ht="24.75" customHeight="1">
      <c r="A122" s="39" t="s">
        <v>15</v>
      </c>
      <c r="B122" s="11">
        <f t="shared" si="3"/>
        <v>188.247</v>
      </c>
      <c r="C122" s="11"/>
      <c r="D122" s="11"/>
      <c r="E122" s="25">
        <f>'октябрь факт'!E122+'ноябрь факт'!E108+'декабрь факт'!E122</f>
        <v>188.247</v>
      </c>
      <c r="F122" s="26">
        <f>'октябрь факт'!F122+'ноябрь факт'!F108+'декабрь факт'!F122</f>
        <v>0</v>
      </c>
      <c r="G122" s="7"/>
      <c r="H122" s="7"/>
      <c r="I122" s="7"/>
      <c r="J122" s="7"/>
      <c r="K122" s="7"/>
      <c r="L122" s="7"/>
      <c r="M122" s="7"/>
    </row>
    <row r="123" spans="1:13" s="2" customFormat="1" ht="24.75" customHeight="1">
      <c r="A123" s="39" t="s">
        <v>16</v>
      </c>
      <c r="B123" s="11">
        <f t="shared" si="3"/>
        <v>91.42</v>
      </c>
      <c r="C123" s="11"/>
      <c r="D123" s="11"/>
      <c r="E123" s="25">
        <f>'октябрь факт'!E123+'ноябрь факт'!E109+'декабрь факт'!E123</f>
        <v>91.42</v>
      </c>
      <c r="F123" s="26">
        <f>'октябрь факт'!F123+'ноябрь факт'!F109+'декабрь факт'!F123</f>
        <v>0</v>
      </c>
      <c r="G123" s="7"/>
      <c r="H123" s="7"/>
      <c r="I123" s="7"/>
      <c r="J123" s="7"/>
      <c r="K123" s="7"/>
      <c r="L123" s="7"/>
      <c r="M123" s="7"/>
    </row>
    <row r="124" spans="1:13" s="20" customFormat="1" ht="24.75" customHeight="1">
      <c r="A124" s="118" t="s">
        <v>7</v>
      </c>
      <c r="B124" s="11">
        <f t="shared" si="3"/>
        <v>3183.218</v>
      </c>
      <c r="C124" s="17"/>
      <c r="D124" s="11"/>
      <c r="E124" s="17">
        <f>E125+E126</f>
        <v>1865.3999999999999</v>
      </c>
      <c r="F124" s="18">
        <f>F125+F126</f>
        <v>1317.8179999999998</v>
      </c>
      <c r="G124" s="7"/>
      <c r="H124" s="7"/>
      <c r="I124" s="7"/>
      <c r="J124" s="7"/>
      <c r="K124" s="7"/>
      <c r="L124" s="7"/>
      <c r="M124" s="7"/>
    </row>
    <row r="125" spans="1:13" s="2" customFormat="1" ht="24.75" customHeight="1">
      <c r="A125" s="39" t="s">
        <v>17</v>
      </c>
      <c r="B125" s="11">
        <f t="shared" si="3"/>
        <v>0</v>
      </c>
      <c r="C125" s="11"/>
      <c r="D125" s="11"/>
      <c r="E125" s="17">
        <f>'октябрь факт'!E125+'ноябрь факт'!E110+'декабрь факт'!E125</f>
        <v>0</v>
      </c>
      <c r="F125" s="18">
        <f>'октябрь факт'!F125+'ноябрь факт'!F110+'декабрь факт'!F125</f>
        <v>0</v>
      </c>
      <c r="G125" s="7"/>
      <c r="H125" s="7"/>
      <c r="I125" s="7"/>
      <c r="J125" s="7"/>
      <c r="K125" s="7"/>
      <c r="L125" s="7"/>
      <c r="M125" s="7"/>
    </row>
    <row r="126" spans="1:13" s="2" customFormat="1" ht="24.75" customHeight="1">
      <c r="A126" s="39" t="s">
        <v>14</v>
      </c>
      <c r="B126" s="11">
        <f t="shared" si="3"/>
        <v>3183.218</v>
      </c>
      <c r="C126" s="11"/>
      <c r="D126" s="11"/>
      <c r="E126" s="17">
        <f>E127+E128+E129</f>
        <v>1865.3999999999999</v>
      </c>
      <c r="F126" s="18">
        <f>F127+F128+F129</f>
        <v>1317.8179999999998</v>
      </c>
      <c r="G126" s="7"/>
      <c r="H126" s="7"/>
      <c r="I126" s="7"/>
      <c r="J126" s="7"/>
      <c r="K126" s="7"/>
      <c r="L126" s="7"/>
      <c r="M126" s="7"/>
    </row>
    <row r="127" spans="1:13" s="2" customFormat="1" ht="24" customHeight="1">
      <c r="A127" s="39" t="s">
        <v>15</v>
      </c>
      <c r="B127" s="11">
        <f t="shared" si="3"/>
        <v>1595.696</v>
      </c>
      <c r="C127" s="11"/>
      <c r="D127" s="11"/>
      <c r="E127" s="25">
        <f>'октябрь факт'!E127+'ноябрь факт'!E112+'декабрь факт'!E127</f>
        <v>1369.5639999999999</v>
      </c>
      <c r="F127" s="26">
        <f>'октябрь факт'!F127+'ноябрь факт'!F112+'декабрь факт'!F127</f>
        <v>226.132</v>
      </c>
      <c r="G127" s="7"/>
      <c r="H127" s="7"/>
      <c r="I127" s="7"/>
      <c r="J127" s="7"/>
      <c r="K127" s="7"/>
      <c r="L127" s="7"/>
      <c r="M127" s="7"/>
    </row>
    <row r="128" spans="1:13" s="2" customFormat="1" ht="26.25" customHeight="1">
      <c r="A128" s="47" t="s">
        <v>57</v>
      </c>
      <c r="B128" s="11">
        <f t="shared" si="3"/>
        <v>888.4709999999999</v>
      </c>
      <c r="C128" s="11"/>
      <c r="D128" s="11"/>
      <c r="E128" s="25">
        <f>'октябрь факт'!E128+'ноябрь факт'!E113+'декабрь факт'!E128</f>
        <v>253.798</v>
      </c>
      <c r="F128" s="26">
        <f>'октябрь факт'!F128+'ноябрь факт'!F113+'декабрь факт'!F128</f>
        <v>634.6729999999999</v>
      </c>
      <c r="G128" s="7"/>
      <c r="H128" s="7"/>
      <c r="I128" s="7"/>
      <c r="J128" s="7"/>
      <c r="K128" s="7"/>
      <c r="L128" s="7"/>
      <c r="M128" s="7"/>
    </row>
    <row r="129" spans="1:13" s="20" customFormat="1" ht="26.25" customHeight="1">
      <c r="A129" s="39" t="s">
        <v>16</v>
      </c>
      <c r="B129" s="11">
        <f t="shared" si="3"/>
        <v>699.0509999999999</v>
      </c>
      <c r="C129" s="11"/>
      <c r="D129" s="11"/>
      <c r="E129" s="25">
        <f>'октябрь факт'!E129+'ноябрь факт'!E114+'декабрь факт'!E129</f>
        <v>242.038</v>
      </c>
      <c r="F129" s="26">
        <f>'октябрь факт'!F129+'ноябрь факт'!F114+'декабрь факт'!F129</f>
        <v>457.013</v>
      </c>
      <c r="G129" s="7"/>
      <c r="H129" s="7"/>
      <c r="I129" s="7"/>
      <c r="J129" s="7"/>
      <c r="K129" s="7"/>
      <c r="L129" s="7"/>
      <c r="M129" s="7"/>
    </row>
    <row r="130" spans="1:13" s="2" customFormat="1" ht="26.25" customHeight="1">
      <c r="A130" s="118" t="s">
        <v>5</v>
      </c>
      <c r="B130" s="11">
        <f t="shared" si="3"/>
        <v>1868.3970000000002</v>
      </c>
      <c r="C130" s="17">
        <f>C131+C132</f>
        <v>0</v>
      </c>
      <c r="D130" s="11"/>
      <c r="E130" s="17">
        <f>E131+E132</f>
        <v>1534.38</v>
      </c>
      <c r="F130" s="18">
        <f>F131+F132</f>
        <v>334.017</v>
      </c>
      <c r="G130" s="7"/>
      <c r="H130" s="7"/>
      <c r="I130" s="7"/>
      <c r="J130" s="7"/>
      <c r="K130" s="7"/>
      <c r="L130" s="7"/>
      <c r="M130" s="7"/>
    </row>
    <row r="131" spans="1:13" s="2" customFormat="1" ht="26.25" customHeight="1">
      <c r="A131" s="39" t="s">
        <v>17</v>
      </c>
      <c r="B131" s="11">
        <f t="shared" si="3"/>
        <v>111.67999999999999</v>
      </c>
      <c r="C131" s="17">
        <f>'октябрь факт'!C131+'ноябрь факт'!C115+'декабрь факт'!C131</f>
        <v>0</v>
      </c>
      <c r="D131" s="17"/>
      <c r="E131" s="17">
        <f>'октябрь факт'!E131+'ноябрь факт'!E115+'декабрь факт'!E131</f>
        <v>2.88</v>
      </c>
      <c r="F131" s="18">
        <f>'октябрь факт'!F131+'ноябрь факт'!F115+'декабрь факт'!F131</f>
        <v>108.8</v>
      </c>
      <c r="G131" s="7"/>
      <c r="H131" s="7"/>
      <c r="I131" s="7"/>
      <c r="J131" s="7"/>
      <c r="K131" s="7"/>
      <c r="L131" s="7"/>
      <c r="M131" s="7"/>
    </row>
    <row r="132" spans="1:13" s="21" customFormat="1" ht="36" customHeight="1">
      <c r="A132" s="39" t="s">
        <v>14</v>
      </c>
      <c r="B132" s="11">
        <f t="shared" si="3"/>
        <v>1756.717</v>
      </c>
      <c r="C132" s="11"/>
      <c r="D132" s="11"/>
      <c r="E132" s="17">
        <f>E133+E134+E135</f>
        <v>1531.5</v>
      </c>
      <c r="F132" s="18">
        <f>F133+F134+F135</f>
        <v>225.217</v>
      </c>
      <c r="G132" s="7"/>
      <c r="H132" s="7"/>
      <c r="I132" s="7"/>
      <c r="J132" s="7"/>
      <c r="K132" s="7"/>
      <c r="L132" s="7"/>
      <c r="M132" s="7"/>
    </row>
    <row r="133" spans="1:13" s="21" customFormat="1" ht="23.25" customHeight="1">
      <c r="A133" s="39" t="s">
        <v>15</v>
      </c>
      <c r="B133" s="11">
        <f t="shared" si="3"/>
        <v>1756.717</v>
      </c>
      <c r="C133" s="23"/>
      <c r="D133" s="23"/>
      <c r="E133" s="25">
        <f>'октябрь факт'!E133+'ноябрь факт'!E117+'декабрь факт'!E133</f>
        <v>1531.5</v>
      </c>
      <c r="F133" s="26">
        <f>'октябрь факт'!F133+'ноябрь факт'!F117+'декабрь факт'!F133</f>
        <v>225.217</v>
      </c>
      <c r="G133" s="7"/>
      <c r="H133" s="7"/>
      <c r="I133" s="7"/>
      <c r="J133" s="7"/>
      <c r="K133" s="7"/>
      <c r="L133" s="7"/>
      <c r="M133" s="7"/>
    </row>
    <row r="134" spans="1:13" s="21" customFormat="1" ht="19.5" customHeight="1">
      <c r="A134" s="47" t="s">
        <v>57</v>
      </c>
      <c r="B134" s="11">
        <f aca="true" t="shared" si="4" ref="B134:B155">C134+D134+E134+F134</f>
        <v>0</v>
      </c>
      <c r="C134" s="14"/>
      <c r="D134" s="14"/>
      <c r="E134" s="25">
        <f>'октябрь факт'!E134+'ноябрь факт'!E118+'декабрь факт'!E134</f>
        <v>0</v>
      </c>
      <c r="F134" s="26">
        <f>'октябрь факт'!F134+'ноябрь факт'!F118+'декабрь факт'!F134</f>
        <v>0</v>
      </c>
      <c r="G134" s="7"/>
      <c r="H134" s="7"/>
      <c r="I134" s="7"/>
      <c r="J134" s="7"/>
      <c r="K134" s="7"/>
      <c r="L134" s="7"/>
      <c r="M134" s="7"/>
    </row>
    <row r="135" spans="1:13" s="21" customFormat="1" ht="19.5" customHeight="1">
      <c r="A135" s="39" t="s">
        <v>16</v>
      </c>
      <c r="B135" s="11">
        <f t="shared" si="4"/>
        <v>0</v>
      </c>
      <c r="C135" s="14"/>
      <c r="D135" s="14"/>
      <c r="E135" s="25">
        <f>'октябрь факт'!E135+'ноябрь факт'!E119+'декабрь факт'!E135</f>
        <v>0</v>
      </c>
      <c r="F135" s="26">
        <f>'октябрь факт'!F135+'ноябрь факт'!F119+'декабрь факт'!F135</f>
        <v>0</v>
      </c>
      <c r="G135" s="7"/>
      <c r="H135" s="7"/>
      <c r="I135" s="7"/>
      <c r="J135" s="7"/>
      <c r="K135" s="7"/>
      <c r="L135" s="7"/>
      <c r="M135" s="7"/>
    </row>
    <row r="136" spans="1:13" s="55" customFormat="1" ht="36" customHeight="1">
      <c r="A136" s="118" t="s">
        <v>31</v>
      </c>
      <c r="B136" s="11">
        <f t="shared" si="4"/>
        <v>7909.909</v>
      </c>
      <c r="C136" s="17"/>
      <c r="D136" s="11"/>
      <c r="E136" s="17">
        <f>E137+E138</f>
        <v>2257.498</v>
      </c>
      <c r="F136" s="18">
        <f>F137+F138</f>
        <v>5652.411</v>
      </c>
      <c r="G136" s="7"/>
      <c r="H136" s="7"/>
      <c r="I136" s="7"/>
      <c r="J136" s="7"/>
      <c r="K136" s="7"/>
      <c r="L136" s="7"/>
      <c r="M136" s="7"/>
    </row>
    <row r="137" spans="1:13" s="55" customFormat="1" ht="19.5" customHeight="1">
      <c r="A137" s="39" t="s">
        <v>17</v>
      </c>
      <c r="B137" s="11">
        <f t="shared" si="4"/>
        <v>1049.327</v>
      </c>
      <c r="C137" s="11"/>
      <c r="D137" s="11"/>
      <c r="E137" s="17">
        <f>'октябрь факт'!E137+'ноябрь факт'!E120+'декабрь факт'!E137</f>
        <v>272.691</v>
      </c>
      <c r="F137" s="18">
        <f>'октябрь факт'!F137+'ноябрь факт'!F120+'декабрь факт'!F137</f>
        <v>776.636</v>
      </c>
      <c r="G137" s="7"/>
      <c r="H137" s="7"/>
      <c r="I137" s="7"/>
      <c r="J137" s="7"/>
      <c r="K137" s="7"/>
      <c r="L137" s="7"/>
      <c r="M137" s="7"/>
    </row>
    <row r="138" spans="1:13" s="55" customFormat="1" ht="19.5" customHeight="1">
      <c r="A138" s="39" t="s">
        <v>14</v>
      </c>
      <c r="B138" s="11">
        <f t="shared" si="4"/>
        <v>6860.582</v>
      </c>
      <c r="C138" s="11"/>
      <c r="D138" s="11"/>
      <c r="E138" s="17">
        <f>E139+E140</f>
        <v>1984.8070000000002</v>
      </c>
      <c r="F138" s="18">
        <f>F139+F140</f>
        <v>4875.775</v>
      </c>
      <c r="G138" s="7"/>
      <c r="H138" s="7"/>
      <c r="I138" s="7"/>
      <c r="J138" s="7"/>
      <c r="K138" s="7"/>
      <c r="L138" s="7"/>
      <c r="M138" s="7"/>
    </row>
    <row r="139" spans="1:6" ht="18.75" customHeight="1">
      <c r="A139" s="39" t="s">
        <v>15</v>
      </c>
      <c r="B139" s="11">
        <f t="shared" si="4"/>
        <v>352.42</v>
      </c>
      <c r="C139" s="13"/>
      <c r="D139" s="11"/>
      <c r="E139" s="25">
        <f>'октябрь факт'!E139+'ноябрь факт'!E122+'декабрь факт'!E139</f>
        <v>352.42</v>
      </c>
      <c r="F139" s="26">
        <f>'октябрь факт'!F139+'ноябрь факт'!F122+'декабрь факт'!F139</f>
        <v>0</v>
      </c>
    </row>
    <row r="140" spans="1:13" s="16" customFormat="1" ht="25.5" customHeight="1" thickBot="1">
      <c r="A140" s="38" t="s">
        <v>16</v>
      </c>
      <c r="B140" s="28">
        <f t="shared" si="4"/>
        <v>6508.162</v>
      </c>
      <c r="C140" s="29"/>
      <c r="D140" s="28"/>
      <c r="E140" s="42">
        <f>'октябрь факт'!E140+'ноябрь факт'!E123+'декабрь факт'!E140</f>
        <v>1632.3870000000002</v>
      </c>
      <c r="F140" s="43">
        <f>'октябрь факт'!F140+'ноябрь факт'!F123+'декабрь факт'!F140</f>
        <v>4875.775</v>
      </c>
      <c r="G140" s="10"/>
      <c r="H140" s="10"/>
      <c r="I140" s="10"/>
      <c r="J140" s="10"/>
      <c r="K140" s="10"/>
      <c r="L140" s="10"/>
      <c r="M140" s="10"/>
    </row>
    <row r="141" spans="1:6" ht="28.5" customHeight="1" thickBot="1">
      <c r="A141" s="132" t="s">
        <v>17</v>
      </c>
      <c r="B141" s="133" t="e">
        <f t="shared" si="4"/>
        <v>#REF!</v>
      </c>
      <c r="C141" s="134" t="e">
        <f>C142+C143+C147</f>
        <v>#REF!</v>
      </c>
      <c r="D141" s="134" t="e">
        <f>D142+D143+D147</f>
        <v>#REF!</v>
      </c>
      <c r="E141" s="134" t="e">
        <f>E142+E143+E147</f>
        <v>#REF!</v>
      </c>
      <c r="F141" s="135" t="e">
        <f>F142+F143+F147</f>
        <v>#REF!</v>
      </c>
    </row>
    <row r="142" spans="1:13" s="31" customFormat="1" ht="28.5" customHeight="1">
      <c r="A142" s="52" t="s">
        <v>59</v>
      </c>
      <c r="B142" s="68" t="e">
        <f t="shared" si="4"/>
        <v>#REF!</v>
      </c>
      <c r="C142" s="69" t="e">
        <f>C10+C24+C29+C34+C39+C47+C52+C57+C62+C67+C78+C83+C90+C95+C100+C105+C110+C115+C120+C125+C131+C137</f>
        <v>#REF!</v>
      </c>
      <c r="D142" s="69" t="e">
        <f>D10+D24+D29+D34+D39+D47+D52+D57+D62+D67+D78+D83+D90+D95+D100+D105+D110+D115+D120+D125+D131+D137</f>
        <v>#REF!</v>
      </c>
      <c r="E142" s="69" t="e">
        <f>E10+E24+E29+E34+E39+E47+E52+E57+E62+E67+E78+E83+E90+E95+E100+E105+E110+E115+E120+E125+E131+E137</f>
        <v>#REF!</v>
      </c>
      <c r="F142" s="70" t="e">
        <f>F10+F24+F29+F34+F39+F47+F52+F57+F62+F67+F78+F83+F90+F95+F100+F105+F110+F115+F120+F125+F131+F137</f>
        <v>#REF!</v>
      </c>
      <c r="G142" s="36"/>
      <c r="H142" s="36"/>
      <c r="I142" s="36"/>
      <c r="J142" s="36"/>
      <c r="K142" s="36"/>
      <c r="L142" s="36"/>
      <c r="M142" s="36"/>
    </row>
    <row r="143" spans="1:13" s="22" customFormat="1" ht="28.5" customHeight="1">
      <c r="A143" s="52" t="s">
        <v>61</v>
      </c>
      <c r="B143" s="9" t="e">
        <f t="shared" si="4"/>
        <v>#REF!</v>
      </c>
      <c r="C143" s="17" t="e">
        <f>C11+C40+C68+C84</f>
        <v>#REF!</v>
      </c>
      <c r="D143" s="17">
        <f aca="true" t="shared" si="5" ref="D143:F144">D11+D40+D68+D84</f>
        <v>1064.082</v>
      </c>
      <c r="E143" s="17">
        <f t="shared" si="5"/>
        <v>10578.202000000001</v>
      </c>
      <c r="F143" s="18">
        <f t="shared" si="5"/>
        <v>223.17399999999998</v>
      </c>
      <c r="G143" s="37"/>
      <c r="H143" s="37"/>
      <c r="I143" s="37"/>
      <c r="J143" s="37"/>
      <c r="K143" s="37"/>
      <c r="L143" s="37"/>
      <c r="M143" s="37"/>
    </row>
    <row r="144" spans="1:6" s="3" customFormat="1" ht="28.5" customHeight="1">
      <c r="A144" s="52" t="s">
        <v>60</v>
      </c>
      <c r="B144" s="9">
        <f t="shared" si="4"/>
        <v>955.8730000000002</v>
      </c>
      <c r="C144" s="17">
        <f>C12+C41+C69+C85</f>
        <v>934.6920000000001</v>
      </c>
      <c r="D144" s="17">
        <f t="shared" si="5"/>
        <v>3.059</v>
      </c>
      <c r="E144" s="17">
        <f t="shared" si="5"/>
        <v>17.773</v>
      </c>
      <c r="F144" s="18">
        <f t="shared" si="5"/>
        <v>0.349</v>
      </c>
    </row>
    <row r="145" spans="1:13" s="80" customFormat="1" ht="33" customHeight="1">
      <c r="A145" s="39" t="s">
        <v>70</v>
      </c>
      <c r="B145" s="9" t="e">
        <f t="shared" si="4"/>
        <v>#REF!</v>
      </c>
      <c r="C145" s="17" t="e">
        <f>C17</f>
        <v>#REF!</v>
      </c>
      <c r="D145" s="17">
        <f>D17</f>
        <v>0</v>
      </c>
      <c r="E145" s="17">
        <f>E17</f>
        <v>0</v>
      </c>
      <c r="F145" s="17">
        <f>F17</f>
        <v>0</v>
      </c>
      <c r="G145" s="37"/>
      <c r="H145" s="37"/>
      <c r="I145" s="37"/>
      <c r="J145" s="37"/>
      <c r="K145" s="37"/>
      <c r="L145" s="37"/>
      <c r="M145" s="37"/>
    </row>
    <row r="146" spans="1:13" s="81" customFormat="1" ht="24.75" customHeight="1">
      <c r="A146" s="52" t="s">
        <v>71</v>
      </c>
      <c r="B146" s="9">
        <f t="shared" si="4"/>
        <v>32.547</v>
      </c>
      <c r="C146" s="17">
        <f>C19</f>
        <v>32.547</v>
      </c>
      <c r="D146" s="17">
        <f>D19</f>
        <v>0</v>
      </c>
      <c r="E146" s="17">
        <f>E19</f>
        <v>0</v>
      </c>
      <c r="F146" s="17">
        <f>F19</f>
        <v>0</v>
      </c>
      <c r="G146" s="3"/>
      <c r="H146" s="3"/>
      <c r="I146" s="3"/>
      <c r="J146" s="3"/>
      <c r="K146" s="3"/>
      <c r="L146" s="3"/>
      <c r="M146" s="3"/>
    </row>
    <row r="147" spans="1:13" s="22" customFormat="1" ht="28.5" customHeight="1">
      <c r="A147" s="136" t="s">
        <v>39</v>
      </c>
      <c r="B147" s="9">
        <f t="shared" si="4"/>
        <v>2782.146</v>
      </c>
      <c r="C147" s="17">
        <f>C8</f>
        <v>2782.146</v>
      </c>
      <c r="D147" s="17"/>
      <c r="E147" s="17"/>
      <c r="F147" s="18"/>
      <c r="G147" s="37"/>
      <c r="H147" s="37"/>
      <c r="I147" s="37"/>
      <c r="J147" s="37"/>
      <c r="K147" s="37"/>
      <c r="L147" s="37"/>
      <c r="M147" s="37"/>
    </row>
    <row r="148" spans="1:6" ht="28.5" customHeight="1" thickBot="1">
      <c r="A148" s="136" t="s">
        <v>40</v>
      </c>
      <c r="B148" s="49">
        <f t="shared" si="4"/>
        <v>6.518000000000001</v>
      </c>
      <c r="C148" s="137">
        <f>C9</f>
        <v>6.518000000000001</v>
      </c>
      <c r="D148" s="137"/>
      <c r="E148" s="137"/>
      <c r="F148" s="138"/>
    </row>
    <row r="149" spans="1:6" ht="19.5" thickBot="1">
      <c r="A149" s="139" t="s">
        <v>18</v>
      </c>
      <c r="B149" s="140" t="e">
        <f t="shared" si="4"/>
        <v>#REF!</v>
      </c>
      <c r="C149" s="141" t="e">
        <f>C150+C151+C152</f>
        <v>#REF!</v>
      </c>
      <c r="D149" s="141" t="e">
        <f>D150+D151+D152</f>
        <v>#REF!</v>
      </c>
      <c r="E149" s="141" t="e">
        <f>E150+E151+E152</f>
        <v>#REF!</v>
      </c>
      <c r="F149" s="142" t="e">
        <f>F150+F151+F152</f>
        <v>#REF!</v>
      </c>
    </row>
    <row r="150" spans="1:6" ht="27.75" customHeight="1">
      <c r="A150" s="143" t="s">
        <v>15</v>
      </c>
      <c r="B150" s="144" t="e">
        <f t="shared" si="4"/>
        <v>#REF!</v>
      </c>
      <c r="C150" s="53">
        <f>C14+C26+C31+C36+C43+C49+C54+C59+C64+C75+C80+C87+C92+C97+C102+C107+C112+C117+C122+C127+C133+C139</f>
        <v>3001.092</v>
      </c>
      <c r="D150" s="53">
        <f>D14+D26+D31+D36+D43+D49+D54+D59+D64+D75+D80+D87+D92+D97+D102+D107+D112+D117+D122+D127+D133+D139</f>
        <v>571.432</v>
      </c>
      <c r="E150" s="53" t="e">
        <f>E14+E26+E31+E36+E43+E49+E54+E59+E64+E75+E80+E87+E92+E97+E102+E107+E112+E117+E122+E127+E133+E139</f>
        <v>#REF!</v>
      </c>
      <c r="F150" s="72" t="e">
        <f>F14+F26+F31+F36+F43+F49+F54+F59+F64+F75+F80+F87+F92+F97+F102+F107+F112+F117+F122+F127+F133+F139</f>
        <v>#REF!</v>
      </c>
    </row>
    <row r="151" spans="1:6" ht="27.75" customHeight="1">
      <c r="A151" s="47" t="s">
        <v>57</v>
      </c>
      <c r="B151" s="9">
        <f t="shared" si="4"/>
        <v>984.9939999999999</v>
      </c>
      <c r="C151" s="17">
        <f>C15+C44+C128+C134</f>
        <v>0</v>
      </c>
      <c r="D151" s="17">
        <f>D15+D44+D128+D134</f>
        <v>0</v>
      </c>
      <c r="E151" s="17">
        <f>E15+E44+E128+E134</f>
        <v>253.798</v>
      </c>
      <c r="F151" s="18">
        <f>F15+F44+F128+F134</f>
        <v>731.1959999999999</v>
      </c>
    </row>
    <row r="152" spans="1:6" ht="27.75" customHeight="1" thickBot="1">
      <c r="A152" s="132" t="s">
        <v>16</v>
      </c>
      <c r="B152" s="49" t="e">
        <f t="shared" si="4"/>
        <v>#REF!</v>
      </c>
      <c r="C152" s="137" t="e">
        <f>C16+C27+C32+C37++C45+C50+C55+C60+C65+C76+C81+C88+C93+C98+C103+C108+C113+C118+C123+C129+C135+C140</f>
        <v>#REF!</v>
      </c>
      <c r="D152" s="137" t="e">
        <f>D16+D27+D32+D37++D45+D50+D55+D60+D65+D76+D81+D88+D93+D98+D103+D108+D113+D118+D123+D129+D135+D140</f>
        <v>#REF!</v>
      </c>
      <c r="E152" s="137" t="e">
        <f>E16+E27+E32+E37++E45+E50+E55+E60+E65+E76+E81+E88+E93+E98+E103+E108+E113+E118+E123+E129+E135+E140</f>
        <v>#REF!</v>
      </c>
      <c r="F152" s="138" t="e">
        <f>F16+F27+F32+F37++F45+F50+F55+F60+F65+F76+F81+F88+F93+F98+F103+F108+F113+F118+F123+F129+F135+F140</f>
        <v>#REF!</v>
      </c>
    </row>
    <row r="153" spans="1:6" ht="27.75" customHeight="1" thickBot="1">
      <c r="A153" s="145" t="s">
        <v>46</v>
      </c>
      <c r="B153" s="85">
        <f t="shared" si="4"/>
        <v>994.9380000000002</v>
      </c>
      <c r="C153" s="146">
        <f>C154+C155</f>
        <v>973.7570000000002</v>
      </c>
      <c r="D153" s="146">
        <f>D154+D155</f>
        <v>3.059</v>
      </c>
      <c r="E153" s="146">
        <f>E154+E155</f>
        <v>17.773</v>
      </c>
      <c r="F153" s="147">
        <f>F154+F155</f>
        <v>0.349</v>
      </c>
    </row>
    <row r="154" spans="1:6" ht="27.75" customHeight="1">
      <c r="A154" s="148" t="s">
        <v>47</v>
      </c>
      <c r="B154" s="68">
        <f t="shared" si="4"/>
        <v>988.4200000000002</v>
      </c>
      <c r="C154" s="69">
        <f>C12+C19+C41+C69+C85</f>
        <v>967.2390000000001</v>
      </c>
      <c r="D154" s="69">
        <f>D12+D41+D69+D85</f>
        <v>3.059</v>
      </c>
      <c r="E154" s="69">
        <f>E12+E41+E69+E85</f>
        <v>17.773</v>
      </c>
      <c r="F154" s="70">
        <f>F12+F41+F69+F85</f>
        <v>0.349</v>
      </c>
    </row>
    <row r="155" spans="1:6" ht="27.75" customHeight="1" thickBot="1">
      <c r="A155" s="48" t="s">
        <v>55</v>
      </c>
      <c r="B155" s="49">
        <f t="shared" si="4"/>
        <v>6.518000000000001</v>
      </c>
      <c r="C155" s="137">
        <f>C9</f>
        <v>6.518000000000001</v>
      </c>
      <c r="D155" s="137">
        <f>D9</f>
        <v>0</v>
      </c>
      <c r="E155" s="137">
        <f>E9</f>
        <v>0</v>
      </c>
      <c r="F155" s="138">
        <f>F9</f>
        <v>0</v>
      </c>
    </row>
    <row r="156" spans="1:6" ht="22.5" customHeight="1" thickBot="1">
      <c r="A156" s="57"/>
      <c r="B156" s="149"/>
      <c r="C156" s="149"/>
      <c r="D156" s="149"/>
      <c r="E156" s="149"/>
      <c r="F156" s="149"/>
    </row>
    <row r="157" spans="1:6" ht="24" thickBot="1">
      <c r="A157" s="84" t="s">
        <v>62</v>
      </c>
      <c r="B157" s="85" t="e">
        <f>C157+D157+E157+F157</f>
        <v>#REF!</v>
      </c>
      <c r="C157" s="86" t="e">
        <f>C6+C17+C23+C28+C33+C38+C46+C51+C56+C61+C66+C77+C82+C89+C94+C99+C104+C109+C114+C119+C124+C130+C136</f>
        <v>#REF!</v>
      </c>
      <c r="D157" s="86" t="e">
        <f>D6+D17+D23+D28+D33+D38+D46+D51+D56+D61+D66+D77+D82+D89+D94+D99+D104+D109+D114+D119+D124+D130+D136</f>
        <v>#REF!</v>
      </c>
      <c r="E157" s="86" t="e">
        <f>E6+E17+E23+E28+E33+E38+E46+E51+E56+E61+E66+E77+E82+E89+E94+E99+E104+E109+E114+E119+E124+E130+E136</f>
        <v>#REF!</v>
      </c>
      <c r="F157" s="86" t="e">
        <f>F6+F17+F23+F28+F33+F38+F46+F51+F56+F61+F66+F77+F82+F89+F94+F99+F104+F109+F114+F119+F124+F130+F136</f>
        <v>#REF!</v>
      </c>
    </row>
    <row r="158" spans="1:6" ht="12.75">
      <c r="A158" s="57"/>
      <c r="B158" s="57"/>
      <c r="C158" s="57"/>
      <c r="D158" s="57"/>
      <c r="E158" s="57"/>
      <c r="F158" s="57"/>
    </row>
  </sheetData>
  <sheetProtection/>
  <mergeCells count="2">
    <mergeCell ref="A1:F1"/>
    <mergeCell ref="A2:F2"/>
  </mergeCells>
  <printOptions horizontalCentered="1"/>
  <pageMargins left="0" right="0" top="0.3937007874015748" bottom="0" header="0.5118110236220472" footer="0.5118110236220472"/>
  <pageSetup horizontalDpi="600" verticalDpi="600" orientation="portrait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8"/>
  <sheetViews>
    <sheetView zoomScale="60" zoomScaleNormal="60" zoomScalePageLayoutView="0" workbookViewId="0" topLeftCell="A1">
      <pane xSplit="2" ySplit="5" topLeftCell="C1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"/>
    </sheetView>
  </sheetViews>
  <sheetFormatPr defaultColWidth="9.00390625" defaultRowHeight="12.75"/>
  <cols>
    <col min="1" max="1" width="63.75390625" style="8" customWidth="1"/>
    <col min="2" max="6" width="25.25390625" style="8" customWidth="1"/>
    <col min="7" max="14" width="9.125" style="8" customWidth="1"/>
  </cols>
  <sheetData>
    <row r="1" spans="1:8" s="34" customFormat="1" ht="61.5" customHeight="1">
      <c r="A1" s="202" t="s">
        <v>82</v>
      </c>
      <c r="B1" s="202"/>
      <c r="C1" s="202"/>
      <c r="D1" s="202"/>
      <c r="E1" s="202"/>
      <c r="F1" s="202"/>
      <c r="G1" s="107"/>
      <c r="H1" s="107"/>
    </row>
    <row r="2" spans="1:8" s="1" customFormat="1" ht="36.75" customHeight="1">
      <c r="A2" s="203" t="s">
        <v>97</v>
      </c>
      <c r="B2" s="203"/>
      <c r="C2" s="203"/>
      <c r="D2" s="204"/>
      <c r="E2" s="204"/>
      <c r="F2" s="204"/>
      <c r="G2" s="108"/>
      <c r="H2" s="108"/>
    </row>
    <row r="3" spans="2:6" ht="18">
      <c r="B3" s="30"/>
      <c r="C3" s="30"/>
      <c r="D3" s="30"/>
      <c r="E3" s="30"/>
      <c r="F3" s="30"/>
    </row>
    <row r="4" spans="2:6" ht="18.75" thickBot="1">
      <c r="B4" s="30"/>
      <c r="C4" s="30"/>
      <c r="D4" s="30"/>
      <c r="E4" s="30"/>
      <c r="F4" s="30"/>
    </row>
    <row r="5" spans="1:14" s="4" customFormat="1" ht="29.25" customHeight="1" thickBot="1">
      <c r="A5" s="109" t="s">
        <v>63</v>
      </c>
      <c r="B5" s="110"/>
      <c r="C5" s="111" t="s">
        <v>0</v>
      </c>
      <c r="D5" s="111" t="s">
        <v>1</v>
      </c>
      <c r="E5" s="111" t="s">
        <v>2</v>
      </c>
      <c r="F5" s="112" t="s">
        <v>3</v>
      </c>
      <c r="G5" s="5"/>
      <c r="H5" s="5"/>
      <c r="I5" s="5"/>
      <c r="J5" s="5"/>
      <c r="K5" s="5"/>
      <c r="L5" s="5"/>
      <c r="M5" s="5"/>
      <c r="N5" s="5"/>
    </row>
    <row r="6" spans="1:14" s="6" customFormat="1" ht="49.5" customHeight="1" thickBot="1">
      <c r="A6" s="67" t="s">
        <v>37</v>
      </c>
      <c r="B6" s="68">
        <f aca="true" t="shared" si="0" ref="B6:B43">C6+D6+E6+F6</f>
        <v>441247.15800000005</v>
      </c>
      <c r="C6" s="69">
        <f>C8+C10+C11+C13</f>
        <v>159962.128</v>
      </c>
      <c r="D6" s="69">
        <f>D8+D10+D11+D13</f>
        <v>7154.323</v>
      </c>
      <c r="E6" s="69">
        <f>E8+E10+E11+E13</f>
        <v>123458.59700000001</v>
      </c>
      <c r="F6" s="70">
        <f>F8+F10+F11+F13</f>
        <v>150672.11000000002</v>
      </c>
      <c r="G6" s="7"/>
      <c r="H6" s="7"/>
      <c r="I6" s="7"/>
      <c r="J6" s="7"/>
      <c r="K6" s="7"/>
      <c r="L6" s="7"/>
      <c r="M6" s="7"/>
      <c r="N6" s="7"/>
    </row>
    <row r="7" spans="1:14" s="6" customFormat="1" ht="40.5" customHeight="1">
      <c r="A7" s="67" t="s">
        <v>44</v>
      </c>
      <c r="B7" s="56">
        <f t="shared" si="0"/>
        <v>87.1</v>
      </c>
      <c r="C7" s="53">
        <f>C9+C12</f>
        <v>45.922</v>
      </c>
      <c r="D7" s="53">
        <f>D9+D12</f>
        <v>7.154000000000001</v>
      </c>
      <c r="E7" s="53">
        <f>E9+E12</f>
        <v>33.46</v>
      </c>
      <c r="F7" s="53">
        <f>F9+F12</f>
        <v>0.564</v>
      </c>
      <c r="G7" s="7"/>
      <c r="H7" s="7"/>
      <c r="I7" s="7"/>
      <c r="J7" s="7"/>
      <c r="K7" s="7"/>
      <c r="L7" s="7"/>
      <c r="M7" s="7"/>
      <c r="N7" s="7"/>
    </row>
    <row r="8" spans="1:14" s="6" customFormat="1" ht="24.75" customHeight="1">
      <c r="A8" s="113" t="s">
        <v>39</v>
      </c>
      <c r="B8" s="164">
        <f t="shared" si="0"/>
        <v>7290.819</v>
      </c>
      <c r="C8" s="17">
        <f>'декабрь факт'!C8+'ноябрь факт'!C8+'октябрь факт'!C8+'сентябрь факт'!C8+'август факт'!C8+'июль факт'!C8</f>
        <v>7290.819</v>
      </c>
      <c r="D8" s="53"/>
      <c r="E8" s="53"/>
      <c r="F8" s="72"/>
      <c r="G8" s="7"/>
      <c r="H8" s="7"/>
      <c r="I8" s="7"/>
      <c r="J8" s="7"/>
      <c r="K8" s="7"/>
      <c r="L8" s="7"/>
      <c r="M8" s="7"/>
      <c r="N8" s="7"/>
    </row>
    <row r="9" spans="1:14" s="6" customFormat="1" ht="24.75" customHeight="1">
      <c r="A9" s="113" t="s">
        <v>40</v>
      </c>
      <c r="B9" s="164">
        <f t="shared" si="0"/>
        <v>16.737000000000002</v>
      </c>
      <c r="C9" s="17">
        <f>'декабрь факт'!C9+'ноябрь факт'!C9+'октябрь факт'!C9+'сентябрь факт'!C9+'август факт'!C9+'июль факт'!C9</f>
        <v>16.737000000000002</v>
      </c>
      <c r="D9" s="53"/>
      <c r="E9" s="53"/>
      <c r="F9" s="72"/>
      <c r="G9" s="7"/>
      <c r="H9" s="7"/>
      <c r="I9" s="7"/>
      <c r="J9" s="7"/>
      <c r="K9" s="7"/>
      <c r="L9" s="7"/>
      <c r="M9" s="7"/>
      <c r="N9" s="7"/>
    </row>
    <row r="10" spans="1:6" s="7" customFormat="1" ht="36" customHeight="1">
      <c r="A10" s="50" t="s">
        <v>41</v>
      </c>
      <c r="B10" s="11">
        <f t="shared" si="0"/>
        <v>278333.778</v>
      </c>
      <c r="C10" s="17">
        <f>'декабрь факт'!C10+'ноябрь факт'!C10+'октябрь факт'!C10+'сентябрь факт'!C10+'август факт'!C10+'июль факт'!C10</f>
        <v>121837.019</v>
      </c>
      <c r="D10" s="17">
        <f>'декабрь факт'!D10+'ноябрь факт'!D10+'октябрь факт'!D10+'сентябрь факт'!D10+'август факт'!D10+'июль факт'!D10</f>
        <v>4573.723</v>
      </c>
      <c r="E10" s="17">
        <f>'декабрь факт'!E10+'ноябрь факт'!E10+'октябрь факт'!E10+'сентябрь факт'!E10+'август факт'!E10+'июль факт'!E10</f>
        <v>99007.817</v>
      </c>
      <c r="F10" s="17">
        <f>'декабрь факт'!F10+'ноябрь факт'!F10+'октябрь факт'!F10+'сентябрь факт'!F10+'август факт'!F10+'июль факт'!F10</f>
        <v>52915.219</v>
      </c>
    </row>
    <row r="11" spans="1:14" s="51" customFormat="1" ht="33.75" customHeight="1">
      <c r="A11" s="50" t="s">
        <v>42</v>
      </c>
      <c r="B11" s="116">
        <f t="shared" si="0"/>
        <v>52740.39600000001</v>
      </c>
      <c r="C11" s="25">
        <f>'декабрь факт'!C11+'ноябрь факт'!C11+'октябрь факт'!C11+'сентябрь факт'!C11+'август факт'!C11+'июль факт'!C11</f>
        <v>30596.5</v>
      </c>
      <c r="D11" s="25">
        <f>'декабрь факт'!D11+'ноябрь факт'!D11+'октябрь факт'!D11+'сентябрь факт'!D11+'август факт'!D11+'июль факт'!D11</f>
        <v>2571.6400000000003</v>
      </c>
      <c r="E11" s="25">
        <f>'декабрь факт'!E11+'ноябрь факт'!E11+'октябрь факт'!E11+'сентябрь факт'!E11+'август факт'!E11+'июль факт'!E11</f>
        <v>19220.964000000004</v>
      </c>
      <c r="F11" s="25">
        <f>'декабрь факт'!F11+'ноябрь факт'!F11+'октябрь факт'!F11+'сентябрь факт'!F11+'август факт'!F11+'июль факт'!F11</f>
        <v>351.292</v>
      </c>
      <c r="G11" s="45"/>
      <c r="H11" s="45"/>
      <c r="I11" s="45"/>
      <c r="J11" s="45"/>
      <c r="K11" s="45"/>
      <c r="L11" s="45"/>
      <c r="M11" s="45"/>
      <c r="N11" s="45"/>
    </row>
    <row r="12" spans="1:14" s="51" customFormat="1" ht="33.75" customHeight="1">
      <c r="A12" s="50" t="s">
        <v>43</v>
      </c>
      <c r="B12" s="116">
        <f t="shared" si="0"/>
        <v>70.363</v>
      </c>
      <c r="C12" s="25">
        <f>'декабрь факт'!C12+'ноябрь факт'!C12+'октябрь факт'!C12+'сентябрь факт'!C12+'август факт'!C12+'июль факт'!C12</f>
        <v>29.185</v>
      </c>
      <c r="D12" s="25">
        <f>'декабрь факт'!D12+'ноябрь факт'!D12+'октябрь факт'!D12+'сентябрь факт'!D12+'август факт'!D12+'июль факт'!D12</f>
        <v>7.154000000000001</v>
      </c>
      <c r="E12" s="25">
        <f>'декабрь факт'!E12+'ноябрь факт'!E12+'октябрь факт'!E12+'сентябрь факт'!E12+'август факт'!E12+'июль факт'!E12</f>
        <v>33.46</v>
      </c>
      <c r="F12" s="25">
        <f>'декабрь факт'!F12+'ноябрь факт'!F12+'октябрь факт'!F12+'сентябрь факт'!F12+'август факт'!F12+'июль факт'!F12</f>
        <v>0.564</v>
      </c>
      <c r="G12" s="45"/>
      <c r="H12" s="45"/>
      <c r="I12" s="45"/>
      <c r="J12" s="45"/>
      <c r="K12" s="45"/>
      <c r="L12" s="45"/>
      <c r="M12" s="45"/>
      <c r="N12" s="45"/>
    </row>
    <row r="13" spans="1:14" s="20" customFormat="1" ht="20.25" customHeight="1">
      <c r="A13" s="39" t="s">
        <v>14</v>
      </c>
      <c r="B13" s="11">
        <f t="shared" si="0"/>
        <v>102882.16500000002</v>
      </c>
      <c r="C13" s="11">
        <f>C14+C15+C16</f>
        <v>237.79000000000002</v>
      </c>
      <c r="D13" s="11">
        <f>D14+D15+D16</f>
        <v>8.96</v>
      </c>
      <c r="E13" s="11">
        <f>E14+E15+E16</f>
        <v>5229.816</v>
      </c>
      <c r="F13" s="11">
        <f>F14+F15+F16</f>
        <v>97405.59900000002</v>
      </c>
      <c r="G13" s="7"/>
      <c r="H13" s="7"/>
      <c r="I13" s="7"/>
      <c r="J13" s="7"/>
      <c r="K13" s="7"/>
      <c r="L13" s="7"/>
      <c r="M13" s="7"/>
      <c r="N13" s="7"/>
    </row>
    <row r="14" spans="1:6" s="7" customFormat="1" ht="21.75" customHeight="1">
      <c r="A14" s="39" t="s">
        <v>15</v>
      </c>
      <c r="B14" s="11">
        <f t="shared" si="0"/>
        <v>28958.827999999998</v>
      </c>
      <c r="C14" s="25">
        <f>'декабрь факт'!C14+'ноябрь факт'!C14+'октябрь факт'!C14+'сентябрь факт'!C14+'август факт'!C14+'июль факт'!C14</f>
        <v>103.15</v>
      </c>
      <c r="D14" s="25">
        <f>'декабрь факт'!D14+'ноябрь факт'!D14+'октябрь факт'!D14+'сентябрь факт'!D14+'август факт'!D14+'июль факт'!D14</f>
        <v>0</v>
      </c>
      <c r="E14" s="25">
        <f>'декабрь факт'!E14+'ноябрь факт'!E14+'октябрь факт'!E14+'сентябрь факт'!E14+'август факт'!E14+'июль факт'!E14</f>
        <v>1340.093</v>
      </c>
      <c r="F14" s="25">
        <f>'декабрь факт'!F14+'ноябрь факт'!F14+'октябрь факт'!F14+'сентябрь факт'!F14+'август факт'!F14+'июль факт'!F14</f>
        <v>27515.585</v>
      </c>
    </row>
    <row r="15" spans="1:6" s="7" customFormat="1" ht="24.75" customHeight="1">
      <c r="A15" s="47" t="s">
        <v>57</v>
      </c>
      <c r="B15" s="11">
        <f t="shared" si="0"/>
        <v>0</v>
      </c>
      <c r="C15" s="25">
        <f>'декабрь факт'!C15+'ноябрь факт'!C15+'октябрь факт'!C15+'сентябрь факт'!C15+'август факт'!C15+'июль факт'!C15</f>
        <v>0</v>
      </c>
      <c r="D15" s="25">
        <f>'декабрь факт'!D15+'ноябрь факт'!D15+'октябрь факт'!D15+'сентябрь факт'!D15+'август факт'!D15+'июль факт'!D15</f>
        <v>0</v>
      </c>
      <c r="E15" s="25">
        <f>'декабрь факт'!E15+'ноябрь факт'!E15+'октябрь факт'!E15+'сентябрь факт'!E15+'август факт'!E15+'июль факт'!E15</f>
        <v>0</v>
      </c>
      <c r="F15" s="25">
        <f>'декабрь факт'!F15+'ноябрь факт'!F15+'октябрь факт'!F15+'сентябрь факт'!F15+'август факт'!F15+'июль факт'!F15</f>
        <v>0</v>
      </c>
    </row>
    <row r="16" spans="1:14" s="2" customFormat="1" ht="27.75" customHeight="1">
      <c r="A16" s="39" t="s">
        <v>16</v>
      </c>
      <c r="B16" s="11">
        <f t="shared" si="0"/>
        <v>73923.33700000001</v>
      </c>
      <c r="C16" s="25">
        <f>'декабрь факт'!C16+'ноябрь факт'!C16+'октябрь факт'!C16+'сентябрь факт'!C16+'август факт'!C16+'июль факт'!C16</f>
        <v>134.64000000000001</v>
      </c>
      <c r="D16" s="25">
        <f>'декабрь факт'!D16+'ноябрь факт'!D16+'октябрь факт'!D16+'сентябрь факт'!D16+'август факт'!D16+'июль факт'!D16</f>
        <v>8.96</v>
      </c>
      <c r="E16" s="25">
        <f>'декабрь факт'!E16+'ноябрь факт'!E16+'октябрь факт'!E16+'сентябрь факт'!E16+'август факт'!E16+'июль факт'!E16</f>
        <v>3889.723</v>
      </c>
      <c r="F16" s="25">
        <f>'декабрь факт'!F16+'ноябрь факт'!F16+'октябрь факт'!F16+'сентябрь факт'!F16+'август факт'!F16+'июль факт'!F16</f>
        <v>69890.01400000001</v>
      </c>
      <c r="G16" s="7"/>
      <c r="H16" s="7"/>
      <c r="I16" s="7"/>
      <c r="J16" s="7"/>
      <c r="K16" s="7"/>
      <c r="L16" s="7"/>
      <c r="M16" s="7"/>
      <c r="N16" s="7"/>
    </row>
    <row r="17" spans="1:14" s="77" customFormat="1" ht="68.25" customHeight="1">
      <c r="A17" s="118" t="s">
        <v>66</v>
      </c>
      <c r="B17" s="11">
        <f t="shared" si="0"/>
        <v>17187.629</v>
      </c>
      <c r="C17" s="17">
        <f>C18+C20</f>
        <v>17187.629</v>
      </c>
      <c r="D17" s="17">
        <f>D18+D20</f>
        <v>0</v>
      </c>
      <c r="E17" s="17">
        <f>E18+E20</f>
        <v>0</v>
      </c>
      <c r="F17" s="18">
        <f>F18+F20</f>
        <v>0</v>
      </c>
      <c r="G17" s="7"/>
      <c r="H17" s="7"/>
      <c r="I17" s="7"/>
      <c r="J17" s="7"/>
      <c r="K17" s="7"/>
      <c r="L17" s="7"/>
      <c r="M17" s="7"/>
      <c r="N17" s="7"/>
    </row>
    <row r="18" spans="1:14" s="2" customFormat="1" ht="24.75" customHeight="1">
      <c r="A18" s="39" t="s">
        <v>17</v>
      </c>
      <c r="B18" s="78">
        <f t="shared" si="0"/>
        <v>17187.629</v>
      </c>
      <c r="C18" s="88">
        <f>'декабрь факт'!C18+'ноябрь факт'!C18+'октябрь факт'!C18+'сентябрь факт'!C18+'август факт'!C18+'июль факт'!C18</f>
        <v>17187.629</v>
      </c>
      <c r="D18" s="59"/>
      <c r="E18" s="59"/>
      <c r="F18" s="74"/>
      <c r="G18" s="7"/>
      <c r="H18" s="7"/>
      <c r="I18" s="7"/>
      <c r="J18" s="7"/>
      <c r="K18" s="7"/>
      <c r="L18" s="7"/>
      <c r="M18" s="7"/>
      <c r="N18" s="7"/>
    </row>
    <row r="19" spans="1:14" s="51" customFormat="1" ht="26.25" customHeight="1">
      <c r="A19" s="50" t="s">
        <v>67</v>
      </c>
      <c r="B19" s="119">
        <f t="shared" si="0"/>
        <v>64.475</v>
      </c>
      <c r="C19" s="88">
        <f>'декабрь факт'!C19+'ноябрь факт'!C19+'октябрь факт'!C19+'сентябрь факт'!C19+'август факт'!C19+'июль факт'!C19</f>
        <v>64.475</v>
      </c>
      <c r="D19" s="120"/>
      <c r="E19" s="120"/>
      <c r="F19" s="121"/>
      <c r="G19" s="45"/>
      <c r="H19" s="45"/>
      <c r="I19" s="45"/>
      <c r="J19" s="45"/>
      <c r="K19" s="45"/>
      <c r="L19" s="45"/>
      <c r="M19" s="45"/>
      <c r="N19" s="45"/>
    </row>
    <row r="20" spans="1:14" s="2" customFormat="1" ht="24.75" customHeight="1">
      <c r="A20" s="39" t="s">
        <v>14</v>
      </c>
      <c r="B20" s="11">
        <f t="shared" si="0"/>
        <v>0</v>
      </c>
      <c r="C20" s="17">
        <f>C21+C22</f>
        <v>0</v>
      </c>
      <c r="D20" s="17">
        <f>D21+D22</f>
        <v>0</v>
      </c>
      <c r="E20" s="17">
        <f>E21+E22</f>
        <v>0</v>
      </c>
      <c r="F20" s="18">
        <f>F21+F22</f>
        <v>0</v>
      </c>
      <c r="G20" s="7"/>
      <c r="H20" s="7"/>
      <c r="I20" s="7"/>
      <c r="J20" s="7"/>
      <c r="K20" s="7"/>
      <c r="L20" s="7"/>
      <c r="M20" s="7"/>
      <c r="N20" s="7"/>
    </row>
    <row r="21" spans="1:14" s="2" customFormat="1" ht="24.75" customHeight="1">
      <c r="A21" s="39" t="s">
        <v>15</v>
      </c>
      <c r="B21" s="11">
        <f t="shared" si="0"/>
        <v>0</v>
      </c>
      <c r="C21" s="59"/>
      <c r="D21" s="59"/>
      <c r="E21" s="59"/>
      <c r="F21" s="74"/>
      <c r="G21" s="7"/>
      <c r="H21" s="7"/>
      <c r="I21" s="7"/>
      <c r="J21" s="7"/>
      <c r="K21" s="7"/>
      <c r="L21" s="7"/>
      <c r="M21" s="7"/>
      <c r="N21" s="7"/>
    </row>
    <row r="22" spans="1:14" s="2" customFormat="1" ht="24.75" customHeight="1">
      <c r="A22" s="39" t="s">
        <v>16</v>
      </c>
      <c r="B22" s="54">
        <f t="shared" si="0"/>
        <v>0</v>
      </c>
      <c r="C22" s="59"/>
      <c r="D22" s="59"/>
      <c r="E22" s="59"/>
      <c r="F22" s="74"/>
      <c r="G22" s="7"/>
      <c r="H22" s="7"/>
      <c r="I22" s="7"/>
      <c r="J22" s="7"/>
      <c r="K22" s="7"/>
      <c r="L22" s="7"/>
      <c r="M22" s="7"/>
      <c r="N22" s="7"/>
    </row>
    <row r="23" spans="1:6" s="7" customFormat="1" ht="23.25" customHeight="1">
      <c r="A23" s="118" t="s">
        <v>36</v>
      </c>
      <c r="B23" s="11">
        <f t="shared" si="0"/>
        <v>39616.147</v>
      </c>
      <c r="C23" s="17">
        <f>C24+C25</f>
        <v>4429.28</v>
      </c>
      <c r="D23" s="17"/>
      <c r="E23" s="17">
        <f>E24+E25</f>
        <v>12420.222</v>
      </c>
      <c r="F23" s="18">
        <f>F24+F25</f>
        <v>22766.645</v>
      </c>
    </row>
    <row r="24" spans="1:14" s="20" customFormat="1" ht="23.25" customHeight="1">
      <c r="A24" s="39" t="s">
        <v>17</v>
      </c>
      <c r="B24" s="11">
        <f t="shared" si="0"/>
        <v>24255.673</v>
      </c>
      <c r="C24" s="17">
        <f>'декабрь факт'!C24+'ноябрь факт'!C23+'октябрь факт'!C24+'сентябрь факт'!C24+'август факт'!C24+'июль факт'!C24</f>
        <v>3889.133</v>
      </c>
      <c r="D24" s="17">
        <f>'декабрь факт'!D24+'ноябрь факт'!D23+'октябрь факт'!D24+'сентябрь факт'!D24+'август факт'!D24+'июль факт'!D24</f>
        <v>0</v>
      </c>
      <c r="E24" s="17">
        <f>'декабрь факт'!E24+'ноябрь факт'!E23+'октябрь факт'!E24+'сентябрь факт'!E24+'август факт'!E24+'июль факт'!E24</f>
        <v>10416.401</v>
      </c>
      <c r="F24" s="17">
        <f>'декабрь факт'!F24+'ноябрь факт'!F23+'октябрь факт'!F24+'сентябрь факт'!F24+'август факт'!F24+'июль факт'!F24</f>
        <v>9950.139</v>
      </c>
      <c r="G24" s="7"/>
      <c r="H24" s="7"/>
      <c r="I24" s="7"/>
      <c r="J24" s="7"/>
      <c r="K24" s="7"/>
      <c r="L24" s="7"/>
      <c r="M24" s="7"/>
      <c r="N24" s="7"/>
    </row>
    <row r="25" spans="1:6" s="7" customFormat="1" ht="23.25" customHeight="1">
      <c r="A25" s="39" t="s">
        <v>14</v>
      </c>
      <c r="B25" s="11">
        <f t="shared" si="0"/>
        <v>15360.474000000002</v>
      </c>
      <c r="C25" s="17">
        <f>C26+C27</f>
        <v>540.147</v>
      </c>
      <c r="D25" s="11"/>
      <c r="E25" s="17">
        <f>E26+E27</f>
        <v>2003.821</v>
      </c>
      <c r="F25" s="18">
        <f>F26+F27</f>
        <v>12816.506000000001</v>
      </c>
    </row>
    <row r="26" spans="1:6" s="7" customFormat="1" ht="23.25" customHeight="1">
      <c r="A26" s="39" t="s">
        <v>15</v>
      </c>
      <c r="B26" s="11">
        <f t="shared" si="0"/>
        <v>9395.995</v>
      </c>
      <c r="C26" s="25">
        <f>'декабрь факт'!C26+'ноябрь факт'!C25+'октябрь факт'!C26+'сентябрь факт'!C26+'август факт'!C26+'июль факт'!C26</f>
        <v>210.18</v>
      </c>
      <c r="D26" s="25"/>
      <c r="E26" s="25">
        <f>'декабрь факт'!E26+'ноябрь факт'!E25+'октябрь факт'!E26+'сентябрь факт'!E26+'август факт'!E26+'июль факт'!E26</f>
        <v>973.179</v>
      </c>
      <c r="F26" s="25">
        <f>'декабрь факт'!F26+'ноябрь факт'!F25+'октябрь факт'!F26+'сентябрь факт'!F26+'август факт'!F26+'июль факт'!F26</f>
        <v>8212.636</v>
      </c>
    </row>
    <row r="27" spans="1:14" s="2" customFormat="1" ht="26.25" customHeight="1">
      <c r="A27" s="39" t="s">
        <v>16</v>
      </c>
      <c r="B27" s="11">
        <f t="shared" si="0"/>
        <v>5964.479</v>
      </c>
      <c r="C27" s="25">
        <f>'декабрь факт'!C27+'ноябрь факт'!C26+'октябрь факт'!C27+'сентябрь факт'!C27+'август факт'!C27+'июль факт'!C27</f>
        <v>329.96700000000004</v>
      </c>
      <c r="D27" s="25"/>
      <c r="E27" s="25">
        <f>'декабрь факт'!E27+'ноябрь факт'!E26+'октябрь факт'!E27+'сентябрь факт'!E27+'август факт'!E27+'июль факт'!E27</f>
        <v>1030.642</v>
      </c>
      <c r="F27" s="25">
        <f>'декабрь факт'!F27+'ноябрь факт'!F26+'октябрь факт'!F27+'сентябрь факт'!F27+'август факт'!F27+'июль факт'!F27</f>
        <v>4603.87</v>
      </c>
      <c r="G27" s="7"/>
      <c r="H27" s="7"/>
      <c r="I27" s="7"/>
      <c r="J27" s="7"/>
      <c r="K27" s="7"/>
      <c r="L27" s="7"/>
      <c r="M27" s="7"/>
      <c r="N27" s="7"/>
    </row>
    <row r="28" spans="1:6" s="7" customFormat="1" ht="19.5" customHeight="1">
      <c r="A28" s="118" t="s">
        <v>6</v>
      </c>
      <c r="B28" s="11">
        <f t="shared" si="0"/>
        <v>7392.399</v>
      </c>
      <c r="C28" s="17">
        <f>C29+C30</f>
        <v>7392.399</v>
      </c>
      <c r="D28" s="11"/>
      <c r="E28" s="11"/>
      <c r="F28" s="18">
        <f>F29+F30</f>
        <v>0</v>
      </c>
    </row>
    <row r="29" spans="1:14" s="20" customFormat="1" ht="27" customHeight="1">
      <c r="A29" s="39" t="s">
        <v>17</v>
      </c>
      <c r="B29" s="11">
        <f t="shared" si="0"/>
        <v>5116.157</v>
      </c>
      <c r="C29" s="17">
        <f>'декабрь факт'!C29+'ноябрь факт'!C27+'октябрь факт'!C29+'сентябрь факт'!C29+'август факт'!C29+'июль факт'!C29</f>
        <v>5116.157</v>
      </c>
      <c r="D29" s="11"/>
      <c r="E29" s="17"/>
      <c r="F29" s="18"/>
      <c r="G29" s="7"/>
      <c r="H29" s="7"/>
      <c r="I29" s="7"/>
      <c r="J29" s="7"/>
      <c r="K29" s="7"/>
      <c r="L29" s="7"/>
      <c r="M29" s="7"/>
      <c r="N29" s="7"/>
    </row>
    <row r="30" spans="1:6" s="7" customFormat="1" ht="27" customHeight="1">
      <c r="A30" s="39" t="s">
        <v>14</v>
      </c>
      <c r="B30" s="11">
        <f t="shared" si="0"/>
        <v>2276.242</v>
      </c>
      <c r="C30" s="17">
        <f>C31+C32</f>
        <v>2276.242</v>
      </c>
      <c r="D30" s="11"/>
      <c r="E30" s="17">
        <f>E31+E32</f>
        <v>0</v>
      </c>
      <c r="F30" s="18">
        <f>F31+F32</f>
        <v>0</v>
      </c>
    </row>
    <row r="31" spans="1:6" s="7" customFormat="1" ht="19.5" customHeight="1">
      <c r="A31" s="39" t="s">
        <v>15</v>
      </c>
      <c r="B31" s="11">
        <f t="shared" si="0"/>
        <v>2276.242</v>
      </c>
      <c r="C31" s="25">
        <f>'декабрь факт'!C31+'ноябрь факт'!C29+'октябрь факт'!C31+'сентябрь факт'!C31+'август факт'!C31+'июль факт'!C31</f>
        <v>2276.242</v>
      </c>
      <c r="D31" s="23"/>
      <c r="E31" s="23"/>
      <c r="F31" s="24"/>
    </row>
    <row r="32" spans="1:14" s="2" customFormat="1" ht="22.5" customHeight="1">
      <c r="A32" s="39" t="s">
        <v>16</v>
      </c>
      <c r="B32" s="11">
        <f t="shared" si="0"/>
        <v>0</v>
      </c>
      <c r="C32" s="23"/>
      <c r="D32" s="23"/>
      <c r="E32" s="23"/>
      <c r="F32" s="24"/>
      <c r="G32" s="7"/>
      <c r="H32" s="7"/>
      <c r="I32" s="7"/>
      <c r="J32" s="7"/>
      <c r="K32" s="7"/>
      <c r="L32" s="7"/>
      <c r="M32" s="7"/>
      <c r="N32" s="7"/>
    </row>
    <row r="33" spans="1:6" s="7" customFormat="1" ht="44.25" customHeight="1">
      <c r="A33" s="118" t="s">
        <v>72</v>
      </c>
      <c r="B33" s="11" t="e">
        <f t="shared" si="0"/>
        <v>#REF!</v>
      </c>
      <c r="C33" s="17" t="e">
        <f>C34+C35</f>
        <v>#REF!</v>
      </c>
      <c r="D33" s="17" t="e">
        <f>D34+D35</f>
        <v>#REF!</v>
      </c>
      <c r="E33" s="17" t="e">
        <f>E34+E35</f>
        <v>#REF!</v>
      </c>
      <c r="F33" s="18" t="e">
        <f>F34+F35</f>
        <v>#REF!</v>
      </c>
    </row>
    <row r="34" spans="1:14" s="20" customFormat="1" ht="21" customHeight="1">
      <c r="A34" s="39" t="s">
        <v>17</v>
      </c>
      <c r="B34" s="11" t="e">
        <f t="shared" si="0"/>
        <v>#REF!</v>
      </c>
      <c r="C34" s="17" t="e">
        <f>'декабрь факт'!C34+'ноябрь факт'!#REF!+'октябрь факт'!C34+'сентябрь факт'!C34+'август факт'!C34+'июль факт'!C34</f>
        <v>#REF!</v>
      </c>
      <c r="D34" s="17" t="e">
        <f>'декабрь факт'!D34+'ноябрь факт'!#REF!+'октябрь факт'!D34+'сентябрь факт'!D34+'август факт'!D34+'июль факт'!D34</f>
        <v>#REF!</v>
      </c>
      <c r="E34" s="17" t="e">
        <f>'декабрь факт'!E34+'ноябрь факт'!#REF!+'октябрь факт'!E34+'сентябрь факт'!E34+'август факт'!E34+'июль факт'!E34</f>
        <v>#REF!</v>
      </c>
      <c r="F34" s="17" t="e">
        <f>'декабрь факт'!F34+'ноябрь факт'!#REF!+'октябрь факт'!F34+'сентябрь факт'!F34+'август факт'!F34+'июль факт'!F34</f>
        <v>#REF!</v>
      </c>
      <c r="G34" s="7"/>
      <c r="H34" s="7"/>
      <c r="I34" s="7"/>
      <c r="J34" s="7"/>
      <c r="K34" s="7"/>
      <c r="L34" s="7"/>
      <c r="M34" s="7"/>
      <c r="N34" s="7"/>
    </row>
    <row r="35" spans="1:6" s="7" customFormat="1" ht="21.75" customHeight="1">
      <c r="A35" s="39" t="s">
        <v>14</v>
      </c>
      <c r="B35" s="11">
        <f t="shared" si="0"/>
        <v>128.041</v>
      </c>
      <c r="C35" s="17">
        <f>C36+C37</f>
        <v>0</v>
      </c>
      <c r="D35" s="11"/>
      <c r="E35" s="17">
        <f>E36+E37</f>
        <v>0</v>
      </c>
      <c r="F35" s="18">
        <f>F36+F37</f>
        <v>128.041</v>
      </c>
    </row>
    <row r="36" spans="1:6" s="7" customFormat="1" ht="21" customHeight="1">
      <c r="A36" s="39" t="s">
        <v>15</v>
      </c>
      <c r="B36" s="11">
        <f t="shared" si="0"/>
        <v>64.83999999999999</v>
      </c>
      <c r="C36" s="23"/>
      <c r="D36" s="23"/>
      <c r="E36" s="25"/>
      <c r="F36" s="25">
        <f>'декабрь факт'!F36+'ноябрь факт'!F33+'октябрь факт'!F36+'сентябрь факт'!F36+'август факт'!F36+'июль факт'!F36</f>
        <v>64.83999999999999</v>
      </c>
    </row>
    <row r="37" spans="1:14" s="2" customFormat="1" ht="24" customHeight="1">
      <c r="A37" s="39" t="s">
        <v>16</v>
      </c>
      <c r="B37" s="11">
        <f t="shared" si="0"/>
        <v>63.20099999999999</v>
      </c>
      <c r="C37" s="25"/>
      <c r="D37" s="25"/>
      <c r="E37" s="25"/>
      <c r="F37" s="25">
        <f>'декабрь факт'!F37+'ноябрь факт'!F34+'октябрь факт'!F37+'сентябрь факт'!F37+'август факт'!F37+'июль факт'!F37</f>
        <v>63.20099999999999</v>
      </c>
      <c r="G37" s="7"/>
      <c r="H37" s="7"/>
      <c r="I37" s="7"/>
      <c r="J37" s="7"/>
      <c r="K37" s="7"/>
      <c r="L37" s="7"/>
      <c r="M37" s="7"/>
      <c r="N37" s="7"/>
    </row>
    <row r="38" spans="1:6" s="7" customFormat="1" ht="45" customHeight="1">
      <c r="A38" s="118" t="s">
        <v>73</v>
      </c>
      <c r="B38" s="11" t="e">
        <f t="shared" si="0"/>
        <v>#REF!</v>
      </c>
      <c r="C38" s="17" t="e">
        <f>C39+C40+C42</f>
        <v>#REF!</v>
      </c>
      <c r="D38" s="17"/>
      <c r="E38" s="17">
        <f>E39+E42</f>
        <v>11666.929</v>
      </c>
      <c r="F38" s="18">
        <f>F39+F42</f>
        <v>14767.835</v>
      </c>
    </row>
    <row r="39" spans="1:14" s="46" customFormat="1" ht="44.25" customHeight="1">
      <c r="A39" s="50" t="s">
        <v>38</v>
      </c>
      <c r="B39" s="11">
        <f t="shared" si="0"/>
        <v>14979.389000000001</v>
      </c>
      <c r="C39" s="17">
        <f>'декабрь факт'!C39+'ноябрь факт'!C36+'октябрь факт'!C39+'сентябрь факт'!C39+'август факт'!C39+'июль факт'!C39</f>
        <v>3956.9089999999997</v>
      </c>
      <c r="D39" s="17">
        <f>'декабрь факт'!D39+'ноябрь факт'!D36+'октябрь факт'!D39+'сентябрь факт'!D39+'август факт'!D39+'июль факт'!D39</f>
        <v>0</v>
      </c>
      <c r="E39" s="17">
        <f>'декабрь факт'!E39+'ноябрь факт'!E36+'октябрь факт'!E39+'сентябрь факт'!E39+'август факт'!E39+'июль факт'!E39</f>
        <v>7392.432</v>
      </c>
      <c r="F39" s="17">
        <f>'декабрь факт'!F39+'ноябрь факт'!F36+'октябрь факт'!F39+'сентябрь факт'!F39+'август факт'!F39+'июль факт'!F39</f>
        <v>3630.0480000000002</v>
      </c>
      <c r="G39" s="45"/>
      <c r="H39" s="45"/>
      <c r="I39" s="45"/>
      <c r="J39" s="45"/>
      <c r="K39" s="45"/>
      <c r="L39" s="45"/>
      <c r="M39" s="45"/>
      <c r="N39" s="45"/>
    </row>
    <row r="40" spans="1:14" s="46" customFormat="1" ht="44.25" customHeight="1">
      <c r="A40" s="122" t="s">
        <v>54</v>
      </c>
      <c r="B40" s="11" t="e">
        <f t="shared" si="0"/>
        <v>#REF!</v>
      </c>
      <c r="C40" s="17" t="e">
        <f>'декабрь факт'!C40+'ноябрь факт'!#REF!+'октябрь факт'!C40+'сентябрь факт'!C40+'август факт'!C40+'июль факт'!C40</f>
        <v>#REF!</v>
      </c>
      <c r="D40" s="11"/>
      <c r="E40" s="11"/>
      <c r="F40" s="12"/>
      <c r="G40" s="45"/>
      <c r="H40" s="45"/>
      <c r="I40" s="45"/>
      <c r="J40" s="45"/>
      <c r="K40" s="45"/>
      <c r="L40" s="45"/>
      <c r="M40" s="45"/>
      <c r="N40" s="45"/>
    </row>
    <row r="41" spans="1:14" s="20" customFormat="1" ht="24.75" customHeight="1">
      <c r="A41" s="52" t="s">
        <v>43</v>
      </c>
      <c r="B41" s="119">
        <f t="shared" si="0"/>
        <v>32.102</v>
      </c>
      <c r="C41" s="17">
        <f>'декабрь факт'!C41+'ноябрь факт'!C37+'октябрь факт'!C41+'сентябрь факт'!C41+'август факт'!C41+'июль факт'!C41</f>
        <v>32.102</v>
      </c>
      <c r="D41" s="116"/>
      <c r="E41" s="116"/>
      <c r="F41" s="60"/>
      <c r="G41" s="7"/>
      <c r="H41" s="7"/>
      <c r="I41" s="7"/>
      <c r="J41" s="7"/>
      <c r="K41" s="7"/>
      <c r="L41" s="7"/>
      <c r="M41" s="7"/>
      <c r="N41" s="7"/>
    </row>
    <row r="42" spans="1:6" s="7" customFormat="1" ht="25.5" customHeight="1">
      <c r="A42" s="39" t="s">
        <v>14</v>
      </c>
      <c r="B42" s="11">
        <f t="shared" si="0"/>
        <v>15412.284</v>
      </c>
      <c r="C42" s="11"/>
      <c r="D42" s="11"/>
      <c r="E42" s="17">
        <f>E43+E44+E45</f>
        <v>4274.497</v>
      </c>
      <c r="F42" s="17">
        <f>F43+F44+F45</f>
        <v>11137.786999999998</v>
      </c>
    </row>
    <row r="43" spans="1:6" s="7" customFormat="1" ht="20.25" customHeight="1">
      <c r="A43" s="39" t="s">
        <v>15</v>
      </c>
      <c r="B43" s="11">
        <f t="shared" si="0"/>
        <v>15000.508999999998</v>
      </c>
      <c r="C43" s="14"/>
      <c r="D43" s="14"/>
      <c r="E43" s="25">
        <f>'декабрь факт'!E43+'ноябрь факт'!E39+'октябрь факт'!E43+'сентябрь факт'!E43+'август факт'!E43+'июль факт'!E43</f>
        <v>4274.497</v>
      </c>
      <c r="F43" s="25">
        <f>'декабрь факт'!F43+'ноябрь факт'!F39+'октябрь факт'!F43+'сентябрь факт'!F43+'август факт'!F43+'июль факт'!F43</f>
        <v>10726.011999999999</v>
      </c>
    </row>
    <row r="44" spans="1:14" s="2" customFormat="1" ht="29.25" customHeight="1">
      <c r="A44" s="47" t="s">
        <v>57</v>
      </c>
      <c r="B44" s="11">
        <f aca="true" t="shared" si="1" ref="B44:B75">C44+D44+E44+F44</f>
        <v>297.258</v>
      </c>
      <c r="C44" s="23"/>
      <c r="D44" s="23"/>
      <c r="E44" s="25">
        <f>'декабрь факт'!E44+'ноябрь факт'!E40+'октябрь факт'!E44+'сентябрь факт'!E44+'август факт'!E44+'июль факт'!E44</f>
        <v>0</v>
      </c>
      <c r="F44" s="25">
        <f>'декабрь факт'!F44+'ноябрь факт'!F40+'октябрь факт'!F44+'сентябрь факт'!F44+'август факт'!F44+'июль факт'!F44</f>
        <v>297.258</v>
      </c>
      <c r="G44" s="7"/>
      <c r="H44" s="7"/>
      <c r="I44" s="7"/>
      <c r="J44" s="7"/>
      <c r="K44" s="7"/>
      <c r="L44" s="7"/>
      <c r="M44" s="7"/>
      <c r="N44" s="7"/>
    </row>
    <row r="45" spans="1:6" s="7" customFormat="1" ht="22.5" customHeight="1">
      <c r="A45" s="39" t="s">
        <v>16</v>
      </c>
      <c r="B45" s="11">
        <f t="shared" si="1"/>
        <v>114.517</v>
      </c>
      <c r="C45" s="23"/>
      <c r="D45" s="23"/>
      <c r="E45" s="25">
        <f>'декабрь факт'!E45+'ноябрь факт'!E41+'октябрь факт'!E45+'сентябрь факт'!E45+'август факт'!E45+'июль факт'!E45</f>
        <v>0</v>
      </c>
      <c r="F45" s="25">
        <f>'декабрь факт'!F45+'ноябрь факт'!F41+'октябрь факт'!F45+'сентябрь факт'!F45+'август факт'!F45+'июль факт'!F45</f>
        <v>114.517</v>
      </c>
    </row>
    <row r="46" spans="1:14" s="20" customFormat="1" ht="24.75" customHeight="1">
      <c r="A46" s="118" t="s">
        <v>35</v>
      </c>
      <c r="B46" s="11">
        <f t="shared" si="1"/>
        <v>5390.544000000001</v>
      </c>
      <c r="C46" s="23"/>
      <c r="D46" s="23"/>
      <c r="E46" s="17">
        <f>E47+E48</f>
        <v>349.38000000000005</v>
      </c>
      <c r="F46" s="18">
        <f>F47+F48</f>
        <v>5041.164000000001</v>
      </c>
      <c r="G46" s="7"/>
      <c r="H46" s="7"/>
      <c r="I46" s="7"/>
      <c r="J46" s="7"/>
      <c r="K46" s="7"/>
      <c r="L46" s="7"/>
      <c r="M46" s="7"/>
      <c r="N46" s="7"/>
    </row>
    <row r="47" spans="1:6" s="7" customFormat="1" ht="21.75" customHeight="1">
      <c r="A47" s="39" t="s">
        <v>17</v>
      </c>
      <c r="B47" s="11">
        <f t="shared" si="1"/>
        <v>5135.1990000000005</v>
      </c>
      <c r="C47" s="11"/>
      <c r="D47" s="11"/>
      <c r="E47" s="17">
        <f>'декабрь факт'!E47+'ноябрь факт'!E43+'октябрь факт'!E47+'сентябрь факт'!E47+'август факт'!E47+'июль факт'!E47</f>
        <v>349.38000000000005</v>
      </c>
      <c r="F47" s="17">
        <f>'декабрь факт'!F47+'ноябрь факт'!F43+'октябрь факт'!F47+'сентябрь факт'!F47+'август факт'!F47+'июль факт'!F47</f>
        <v>4785.819</v>
      </c>
    </row>
    <row r="48" spans="1:6" s="7" customFormat="1" ht="21.75" customHeight="1">
      <c r="A48" s="39" t="s">
        <v>14</v>
      </c>
      <c r="B48" s="11">
        <f t="shared" si="1"/>
        <v>255.345</v>
      </c>
      <c r="C48" s="11"/>
      <c r="D48" s="11"/>
      <c r="E48" s="17">
        <f>E49+E50</f>
        <v>0</v>
      </c>
      <c r="F48" s="18">
        <f>F49+F50</f>
        <v>255.345</v>
      </c>
    </row>
    <row r="49" spans="1:6" s="7" customFormat="1" ht="21" customHeight="1">
      <c r="A49" s="39" t="s">
        <v>15</v>
      </c>
      <c r="B49" s="11">
        <f t="shared" si="1"/>
        <v>132.52</v>
      </c>
      <c r="C49" s="23"/>
      <c r="D49" s="23"/>
      <c r="E49" s="167"/>
      <c r="F49" s="25">
        <f>'декабрь факт'!F49+'ноябрь факт'!F45+'октябрь факт'!F49+'сентябрь факт'!F49+'август факт'!F49+'июль факт'!F49</f>
        <v>132.52</v>
      </c>
    </row>
    <row r="50" spans="1:6" s="7" customFormat="1" ht="23.25" customHeight="1">
      <c r="A50" s="39" t="s">
        <v>16</v>
      </c>
      <c r="B50" s="11">
        <f t="shared" si="1"/>
        <v>122.82499999999999</v>
      </c>
      <c r="C50" s="23"/>
      <c r="D50" s="23"/>
      <c r="E50" s="167"/>
      <c r="F50" s="25">
        <f>'декабрь факт'!F50+'ноябрь факт'!F46+'октябрь факт'!F50+'сентябрь факт'!F50+'август факт'!F50+'июль факт'!F50</f>
        <v>122.82499999999999</v>
      </c>
    </row>
    <row r="51" spans="1:14" s="20" customFormat="1" ht="45.75" customHeight="1">
      <c r="A51" s="125" t="s">
        <v>74</v>
      </c>
      <c r="B51" s="11">
        <f t="shared" si="1"/>
        <v>75.51499999999999</v>
      </c>
      <c r="C51" s="17">
        <f>C52+C53</f>
        <v>0</v>
      </c>
      <c r="D51" s="23"/>
      <c r="E51" s="17">
        <f>E52+E53</f>
        <v>0</v>
      </c>
      <c r="F51" s="18">
        <f>F52+F53</f>
        <v>75.51499999999999</v>
      </c>
      <c r="G51" s="7"/>
      <c r="H51" s="7"/>
      <c r="I51" s="7"/>
      <c r="J51" s="7"/>
      <c r="K51" s="7"/>
      <c r="L51" s="7"/>
      <c r="M51" s="7"/>
      <c r="N51" s="7"/>
    </row>
    <row r="52" spans="1:6" s="7" customFormat="1" ht="23.25" customHeight="1">
      <c r="A52" s="39" t="s">
        <v>17</v>
      </c>
      <c r="B52" s="11">
        <f t="shared" si="1"/>
        <v>63.660999999999994</v>
      </c>
      <c r="C52" s="11"/>
      <c r="D52" s="11"/>
      <c r="E52" s="11"/>
      <c r="F52" s="17">
        <f>'декабрь факт'!F52+'ноябрь факт'!F48+'октябрь факт'!F52+'сентябрь факт'!F52+'август факт'!F52+'июль факт'!F52</f>
        <v>63.660999999999994</v>
      </c>
    </row>
    <row r="53" spans="1:6" s="7" customFormat="1" ht="23.25" customHeight="1">
      <c r="A53" s="39" t="s">
        <v>14</v>
      </c>
      <c r="B53" s="11">
        <f t="shared" si="1"/>
        <v>11.854</v>
      </c>
      <c r="C53" s="17">
        <f>C54+C55</f>
        <v>0</v>
      </c>
      <c r="D53" s="11"/>
      <c r="E53" s="17">
        <f>E54+E55</f>
        <v>0</v>
      </c>
      <c r="F53" s="18">
        <f>F54+F55</f>
        <v>11.854</v>
      </c>
    </row>
    <row r="54" spans="1:14" s="6" customFormat="1" ht="21" customHeight="1">
      <c r="A54" s="39" t="s">
        <v>15</v>
      </c>
      <c r="B54" s="11">
        <f t="shared" si="1"/>
        <v>0</v>
      </c>
      <c r="C54" s="23"/>
      <c r="D54" s="23"/>
      <c r="E54" s="23"/>
      <c r="F54" s="26"/>
      <c r="G54" s="7"/>
      <c r="H54" s="7"/>
      <c r="I54" s="7"/>
      <c r="J54" s="7"/>
      <c r="K54" s="7"/>
      <c r="L54" s="7"/>
      <c r="M54" s="7"/>
      <c r="N54" s="7"/>
    </row>
    <row r="55" spans="1:14" s="2" customFormat="1" ht="19.5" customHeight="1">
      <c r="A55" s="39" t="s">
        <v>16</v>
      </c>
      <c r="B55" s="11">
        <f t="shared" si="1"/>
        <v>11.854</v>
      </c>
      <c r="C55" s="23"/>
      <c r="D55" s="23"/>
      <c r="E55" s="23"/>
      <c r="F55" s="25">
        <f>'декабрь факт'!F55+'ноябрь факт'!F50+'октябрь факт'!F55+'сентябрь факт'!F55+'август факт'!F55+'июль факт'!F55</f>
        <v>11.854</v>
      </c>
      <c r="G55" s="7"/>
      <c r="H55" s="7"/>
      <c r="I55" s="7"/>
      <c r="J55" s="7"/>
      <c r="K55" s="7"/>
      <c r="L55" s="7"/>
      <c r="M55" s="7"/>
      <c r="N55" s="7"/>
    </row>
    <row r="56" spans="1:14" s="20" customFormat="1" ht="33" customHeight="1">
      <c r="A56" s="118" t="s">
        <v>75</v>
      </c>
      <c r="B56" s="11">
        <f t="shared" si="1"/>
        <v>8744.137999999999</v>
      </c>
      <c r="C56" s="23">
        <f>C57+C58</f>
        <v>8475.958999999999</v>
      </c>
      <c r="D56" s="23"/>
      <c r="E56" s="23">
        <f>E57+E58</f>
        <v>268.179</v>
      </c>
      <c r="F56" s="18"/>
      <c r="G56" s="7"/>
      <c r="H56" s="7"/>
      <c r="I56" s="7"/>
      <c r="J56" s="7"/>
      <c r="K56" s="7"/>
      <c r="L56" s="7"/>
      <c r="M56" s="7"/>
      <c r="N56" s="7"/>
    </row>
    <row r="57" spans="1:14" s="2" customFormat="1" ht="19.5" customHeight="1">
      <c r="A57" s="39" t="s">
        <v>17</v>
      </c>
      <c r="B57" s="11">
        <f t="shared" si="1"/>
        <v>8758.077</v>
      </c>
      <c r="C57" s="17">
        <f>'декабрь факт'!C57+'ноябрь факт'!C52+'октябрь факт'!C57+'сентябрь факт'!C57+'август факт'!C57+'июль факт'!C57</f>
        <v>8475.958999999999</v>
      </c>
      <c r="D57" s="17">
        <f>'декабрь факт'!D57+'ноябрь факт'!D52+'октябрь факт'!D57+'сентябрь факт'!D57+'август факт'!D57+'июль факт'!D57</f>
        <v>0</v>
      </c>
      <c r="E57" s="17">
        <f>'декабрь факт'!E57+'ноябрь факт'!E52+'октябрь факт'!E57+'сентябрь факт'!E57+'август факт'!E57+'июль факт'!E57</f>
        <v>268.179</v>
      </c>
      <c r="F57" s="17">
        <f>'декабрь факт'!F57+'ноябрь факт'!F52+'октябрь факт'!F57+'сентябрь факт'!F57+'август факт'!F57+'июль факт'!F57</f>
        <v>13.939</v>
      </c>
      <c r="G57" s="7"/>
      <c r="H57" s="7"/>
      <c r="I57" s="7"/>
      <c r="J57" s="7"/>
      <c r="K57" s="7"/>
      <c r="L57" s="7"/>
      <c r="M57" s="7"/>
      <c r="N57" s="7"/>
    </row>
    <row r="58" spans="1:14" s="2" customFormat="1" ht="19.5" customHeight="1">
      <c r="A58" s="39" t="s">
        <v>14</v>
      </c>
      <c r="B58" s="11">
        <f t="shared" si="1"/>
        <v>0</v>
      </c>
      <c r="C58" s="11"/>
      <c r="D58" s="11"/>
      <c r="E58" s="17">
        <f>E59+E60</f>
        <v>0</v>
      </c>
      <c r="F58" s="18">
        <f>F59+F60</f>
        <v>0</v>
      </c>
      <c r="G58" s="7"/>
      <c r="H58" s="7"/>
      <c r="I58" s="7"/>
      <c r="J58" s="7"/>
      <c r="K58" s="7"/>
      <c r="L58" s="7"/>
      <c r="M58" s="7"/>
      <c r="N58" s="7"/>
    </row>
    <row r="59" spans="1:14" s="2" customFormat="1" ht="24.75" customHeight="1">
      <c r="A59" s="39" t="s">
        <v>15</v>
      </c>
      <c r="B59" s="11">
        <f t="shared" si="1"/>
        <v>0</v>
      </c>
      <c r="C59" s="23"/>
      <c r="D59" s="23"/>
      <c r="E59" s="23"/>
      <c r="F59" s="26"/>
      <c r="G59" s="7"/>
      <c r="H59" s="7"/>
      <c r="I59" s="7"/>
      <c r="J59" s="7"/>
      <c r="K59" s="7"/>
      <c r="L59" s="7"/>
      <c r="M59" s="7"/>
      <c r="N59" s="7"/>
    </row>
    <row r="60" spans="1:14" s="2" customFormat="1" ht="26.25" customHeight="1">
      <c r="A60" s="39" t="s">
        <v>16</v>
      </c>
      <c r="B60" s="11">
        <f t="shared" si="1"/>
        <v>0</v>
      </c>
      <c r="C60" s="23"/>
      <c r="D60" s="23"/>
      <c r="E60" s="23"/>
      <c r="F60" s="26"/>
      <c r="G60" s="7"/>
      <c r="H60" s="7"/>
      <c r="I60" s="7"/>
      <c r="J60" s="7"/>
      <c r="K60" s="7"/>
      <c r="L60" s="7"/>
      <c r="M60" s="7"/>
      <c r="N60" s="7"/>
    </row>
    <row r="61" spans="1:14" s="20" customFormat="1" ht="26.25" customHeight="1">
      <c r="A61" s="126" t="s">
        <v>30</v>
      </c>
      <c r="B61" s="11">
        <f t="shared" si="1"/>
        <v>2471.827</v>
      </c>
      <c r="C61" s="11"/>
      <c r="D61" s="11"/>
      <c r="E61" s="11">
        <f>E62+E63</f>
        <v>1890.08</v>
      </c>
      <c r="F61" s="12">
        <f>F62+F63</f>
        <v>581.7470000000001</v>
      </c>
      <c r="G61" s="7"/>
      <c r="H61" s="7"/>
      <c r="I61" s="7"/>
      <c r="J61" s="7"/>
      <c r="K61" s="7"/>
      <c r="L61" s="7"/>
      <c r="M61" s="7"/>
      <c r="N61" s="7"/>
    </row>
    <row r="62" spans="1:14" s="2" customFormat="1" ht="26.25" customHeight="1">
      <c r="A62" s="39" t="s">
        <v>17</v>
      </c>
      <c r="B62" s="11">
        <f t="shared" si="1"/>
        <v>2471.827</v>
      </c>
      <c r="C62" s="11"/>
      <c r="D62" s="11"/>
      <c r="E62" s="17">
        <f>'декабрь факт'!E62+'ноябрь факт'!E56+'октябрь факт'!E62+'сентябрь факт'!E62+'август факт'!E62+'июль факт'!E62</f>
        <v>1890.08</v>
      </c>
      <c r="F62" s="17">
        <f>'декабрь факт'!F62+'ноябрь факт'!F56+'октябрь факт'!F62+'сентябрь факт'!F62+'август факт'!F62+'июль факт'!F62</f>
        <v>581.7470000000001</v>
      </c>
      <c r="G62" s="7"/>
      <c r="H62" s="7"/>
      <c r="I62" s="7"/>
      <c r="J62" s="7"/>
      <c r="K62" s="7"/>
      <c r="L62" s="7"/>
      <c r="M62" s="7"/>
      <c r="N62" s="7"/>
    </row>
    <row r="63" spans="1:14" s="2" customFormat="1" ht="26.25" customHeight="1">
      <c r="A63" s="39" t="s">
        <v>14</v>
      </c>
      <c r="B63" s="11">
        <f t="shared" si="1"/>
        <v>0</v>
      </c>
      <c r="C63" s="11"/>
      <c r="D63" s="11"/>
      <c r="E63" s="17">
        <f>E64+E65</f>
        <v>0</v>
      </c>
      <c r="F63" s="18">
        <f>F64+F65</f>
        <v>0</v>
      </c>
      <c r="G63" s="7"/>
      <c r="H63" s="7"/>
      <c r="I63" s="7"/>
      <c r="J63" s="7"/>
      <c r="K63" s="7"/>
      <c r="L63" s="7"/>
      <c r="M63" s="7"/>
      <c r="N63" s="7"/>
    </row>
    <row r="64" spans="1:14" s="2" customFormat="1" ht="24.75" customHeight="1">
      <c r="A64" s="39" t="s">
        <v>15</v>
      </c>
      <c r="B64" s="11">
        <f t="shared" si="1"/>
        <v>0</v>
      </c>
      <c r="C64" s="13"/>
      <c r="D64" s="11"/>
      <c r="E64" s="13"/>
      <c r="F64" s="19"/>
      <c r="G64" s="7"/>
      <c r="H64" s="7"/>
      <c r="I64" s="7"/>
      <c r="J64" s="7"/>
      <c r="K64" s="7"/>
      <c r="L64" s="7"/>
      <c r="M64" s="7"/>
      <c r="N64" s="7"/>
    </row>
    <row r="65" spans="1:14" s="2" customFormat="1" ht="24.75" customHeight="1">
      <c r="A65" s="39" t="s">
        <v>16</v>
      </c>
      <c r="B65" s="11">
        <f t="shared" si="1"/>
        <v>0</v>
      </c>
      <c r="C65" s="13"/>
      <c r="D65" s="11"/>
      <c r="E65" s="13"/>
      <c r="F65" s="19"/>
      <c r="G65" s="7"/>
      <c r="H65" s="7"/>
      <c r="I65" s="7"/>
      <c r="J65" s="7"/>
      <c r="K65" s="7"/>
      <c r="L65" s="7"/>
      <c r="M65" s="7"/>
      <c r="N65" s="7"/>
    </row>
    <row r="66" spans="1:14" s="6" customFormat="1" ht="26.25" customHeight="1">
      <c r="A66" s="126" t="s">
        <v>4</v>
      </c>
      <c r="B66" s="11" t="e">
        <f t="shared" si="1"/>
        <v>#REF!</v>
      </c>
      <c r="C66" s="11" t="e">
        <f>C67+C68+C74</f>
        <v>#REF!</v>
      </c>
      <c r="D66" s="11"/>
      <c r="E66" s="11"/>
      <c r="F66" s="12"/>
      <c r="G66" s="7"/>
      <c r="H66" s="7"/>
      <c r="I66" s="7"/>
      <c r="J66" s="7"/>
      <c r="K66" s="7"/>
      <c r="L66" s="7"/>
      <c r="M66" s="7"/>
      <c r="N66" s="7"/>
    </row>
    <row r="67" spans="1:14" s="6" customFormat="1" ht="36" customHeight="1">
      <c r="A67" s="50" t="s">
        <v>38</v>
      </c>
      <c r="B67" s="11">
        <f t="shared" si="1"/>
        <v>1601.848</v>
      </c>
      <c r="C67" s="17">
        <f>'декабрь факт'!C67+'ноябрь факт'!C60+'октябрь факт'!C67+'сентябрь факт'!C67+'август факт'!C67+'июль факт'!C67</f>
        <v>1601.848</v>
      </c>
      <c r="D67" s="11"/>
      <c r="E67" s="17">
        <f>E66-E74</f>
        <v>0</v>
      </c>
      <c r="F67" s="18">
        <f>F66-F74</f>
        <v>0</v>
      </c>
      <c r="G67" s="7"/>
      <c r="H67" s="7"/>
      <c r="I67" s="7"/>
      <c r="J67" s="7"/>
      <c r="K67" s="7"/>
      <c r="L67" s="7"/>
      <c r="M67" s="7"/>
      <c r="N67" s="7"/>
    </row>
    <row r="68" spans="1:14" s="6" customFormat="1" ht="36" customHeight="1">
      <c r="A68" s="122" t="s">
        <v>48</v>
      </c>
      <c r="B68" s="87" t="e">
        <f t="shared" si="1"/>
        <v>#REF!</v>
      </c>
      <c r="C68" s="127" t="e">
        <f>C70+C72</f>
        <v>#REF!</v>
      </c>
      <c r="D68" s="128"/>
      <c r="E68" s="128"/>
      <c r="F68" s="18"/>
      <c r="G68" s="7"/>
      <c r="H68" s="7"/>
      <c r="I68" s="7"/>
      <c r="J68" s="7"/>
      <c r="K68" s="7"/>
      <c r="L68" s="7"/>
      <c r="M68" s="7"/>
      <c r="N68" s="7"/>
    </row>
    <row r="69" spans="1:14" s="6" customFormat="1" ht="38.25" customHeight="1">
      <c r="A69" s="52" t="s">
        <v>49</v>
      </c>
      <c r="B69" s="123">
        <f t="shared" si="1"/>
        <v>3.0620000000000003</v>
      </c>
      <c r="C69" s="127">
        <f>C71+C73</f>
        <v>3.0620000000000003</v>
      </c>
      <c r="D69" s="128"/>
      <c r="E69" s="128"/>
      <c r="F69" s="18"/>
      <c r="G69" s="7"/>
      <c r="H69" s="7"/>
      <c r="I69" s="7"/>
      <c r="J69" s="7"/>
      <c r="K69" s="7"/>
      <c r="L69" s="7"/>
      <c r="M69" s="7"/>
      <c r="N69" s="7"/>
    </row>
    <row r="70" spans="1:14" s="6" customFormat="1" ht="28.5" customHeight="1">
      <c r="A70" s="61" t="s">
        <v>50</v>
      </c>
      <c r="B70" s="62">
        <f t="shared" si="1"/>
        <v>994.7360000000001</v>
      </c>
      <c r="C70" s="25">
        <f>'декабрь факт'!C70+'ноябрь факт'!C63+'октябрь факт'!C70+'сентябрь факт'!C70+'август факт'!C70+'июль факт'!C70</f>
        <v>994.7360000000001</v>
      </c>
      <c r="D70" s="64"/>
      <c r="E70" s="64"/>
      <c r="F70" s="18"/>
      <c r="G70" s="7"/>
      <c r="H70" s="7"/>
      <c r="I70" s="7"/>
      <c r="J70" s="7"/>
      <c r="K70" s="7"/>
      <c r="L70" s="7"/>
      <c r="M70" s="7"/>
      <c r="N70" s="7"/>
    </row>
    <row r="71" spans="1:14" s="6" customFormat="1" ht="28.5" customHeight="1">
      <c r="A71" s="61" t="s">
        <v>51</v>
      </c>
      <c r="B71" s="62">
        <f t="shared" si="1"/>
        <v>1.603</v>
      </c>
      <c r="C71" s="25">
        <f>'декабрь факт'!C71+'ноябрь факт'!C64+'октябрь факт'!C71+'сентябрь факт'!C71+'август факт'!C71+'июль факт'!C71</f>
        <v>1.603</v>
      </c>
      <c r="D71" s="65"/>
      <c r="E71" s="65"/>
      <c r="F71" s="18"/>
      <c r="G71" s="7"/>
      <c r="H71" s="7"/>
      <c r="I71" s="7"/>
      <c r="J71" s="7"/>
      <c r="K71" s="7"/>
      <c r="L71" s="7"/>
      <c r="M71" s="7"/>
      <c r="N71" s="7"/>
    </row>
    <row r="72" spans="1:14" s="20" customFormat="1" ht="21.75" customHeight="1">
      <c r="A72" s="61" t="s">
        <v>52</v>
      </c>
      <c r="B72" s="62" t="e">
        <f t="shared" si="1"/>
        <v>#REF!</v>
      </c>
      <c r="C72" s="25" t="e">
        <f>'декабрь факт'!C72+'ноябрь факт'!#REF!+'октябрь факт'!C72+'сентябрь факт'!C72+'август факт'!C72+'июль факт'!C72</f>
        <v>#REF!</v>
      </c>
      <c r="D72" s="64"/>
      <c r="E72" s="64"/>
      <c r="F72" s="18"/>
      <c r="G72" s="7"/>
      <c r="H72" s="7"/>
      <c r="I72" s="7"/>
      <c r="J72" s="7"/>
      <c r="K72" s="7"/>
      <c r="L72" s="7"/>
      <c r="M72" s="7"/>
      <c r="N72" s="7"/>
    </row>
    <row r="73" spans="1:14" s="2" customFormat="1" ht="21.75" customHeight="1">
      <c r="A73" s="61" t="s">
        <v>53</v>
      </c>
      <c r="B73" s="62">
        <f t="shared" si="1"/>
        <v>1.459</v>
      </c>
      <c r="C73" s="25">
        <f>'декабрь факт'!C73+'ноябрь факт'!C65+'октябрь факт'!C73+'сентябрь факт'!C73+'август факт'!C73+'июль факт'!C73</f>
        <v>1.459</v>
      </c>
      <c r="D73" s="65"/>
      <c r="E73" s="65"/>
      <c r="F73" s="18"/>
      <c r="G73" s="7"/>
      <c r="H73" s="7"/>
      <c r="I73" s="7"/>
      <c r="J73" s="7"/>
      <c r="K73" s="7"/>
      <c r="L73" s="7"/>
      <c r="M73" s="7"/>
      <c r="N73" s="7"/>
    </row>
    <row r="74" spans="1:14" s="2" customFormat="1" ht="19.5" customHeight="1">
      <c r="A74" s="39" t="s">
        <v>14</v>
      </c>
      <c r="B74" s="11">
        <f t="shared" si="1"/>
        <v>0</v>
      </c>
      <c r="C74" s="17">
        <f>C75+C76</f>
        <v>0</v>
      </c>
      <c r="D74" s="11"/>
      <c r="E74" s="17">
        <f>E75+E76</f>
        <v>0</v>
      </c>
      <c r="F74" s="18">
        <f>F75+F76</f>
        <v>0</v>
      </c>
      <c r="G74" s="7"/>
      <c r="H74" s="7"/>
      <c r="I74" s="7"/>
      <c r="J74" s="7"/>
      <c r="K74" s="7"/>
      <c r="L74" s="7"/>
      <c r="M74" s="7"/>
      <c r="N74" s="7"/>
    </row>
    <row r="75" spans="1:14" s="2" customFormat="1" ht="26.25" customHeight="1">
      <c r="A75" s="39" t="s">
        <v>15</v>
      </c>
      <c r="B75" s="11">
        <f t="shared" si="1"/>
        <v>0</v>
      </c>
      <c r="C75" s="14"/>
      <c r="D75" s="11"/>
      <c r="E75" s="11"/>
      <c r="F75" s="12"/>
      <c r="G75" s="7"/>
      <c r="H75" s="7"/>
      <c r="I75" s="7"/>
      <c r="J75" s="7"/>
      <c r="K75" s="7"/>
      <c r="L75" s="7"/>
      <c r="M75" s="7"/>
      <c r="N75" s="7"/>
    </row>
    <row r="76" spans="1:14" s="2" customFormat="1" ht="29.25" customHeight="1">
      <c r="A76" s="39" t="s">
        <v>16</v>
      </c>
      <c r="B76" s="11">
        <f aca="true" t="shared" si="2" ref="B76:B107">C76+D76+E76+F76</f>
        <v>0</v>
      </c>
      <c r="C76" s="14"/>
      <c r="D76" s="11"/>
      <c r="E76" s="11"/>
      <c r="F76" s="12"/>
      <c r="G76" s="7"/>
      <c r="H76" s="7"/>
      <c r="I76" s="7"/>
      <c r="J76" s="7"/>
      <c r="K76" s="7"/>
      <c r="L76" s="7"/>
      <c r="M76" s="7"/>
      <c r="N76" s="7"/>
    </row>
    <row r="77" spans="1:14" s="46" customFormat="1" ht="66.75" customHeight="1">
      <c r="A77" s="118" t="s">
        <v>33</v>
      </c>
      <c r="B77" s="11">
        <f t="shared" si="2"/>
        <v>3989.4799999999996</v>
      </c>
      <c r="C77" s="17">
        <f>C78+C79</f>
        <v>1174.8069999999998</v>
      </c>
      <c r="D77" s="17">
        <f>D78+D79</f>
        <v>0</v>
      </c>
      <c r="E77" s="17">
        <f>E78+E79</f>
        <v>1134.976</v>
      </c>
      <c r="F77" s="17">
        <f>F78+F79</f>
        <v>1679.697</v>
      </c>
      <c r="G77" s="45"/>
      <c r="H77" s="45"/>
      <c r="I77" s="45"/>
      <c r="J77" s="45"/>
      <c r="K77" s="45"/>
      <c r="L77" s="45"/>
      <c r="M77" s="45"/>
      <c r="N77" s="45"/>
    </row>
    <row r="78" spans="1:14" s="46" customFormat="1" ht="27" customHeight="1">
      <c r="A78" s="39" t="s">
        <v>17</v>
      </c>
      <c r="B78" s="11">
        <f t="shared" si="2"/>
        <v>2791.822</v>
      </c>
      <c r="C78" s="17">
        <f>'декабрь факт'!C78+'ноябрь факт'!C70+'октябрь факт'!C78+'сентябрь факт'!C78+'август факт'!C78+'июль факт'!C78</f>
        <v>1174.8069999999998</v>
      </c>
      <c r="D78" s="17">
        <f>'декабрь факт'!D78+'ноябрь факт'!D70+'октябрь факт'!D78+'сентябрь факт'!D78+'август факт'!D78+'июль факт'!D78</f>
        <v>0</v>
      </c>
      <c r="E78" s="17">
        <f>'декабрь факт'!E78+'ноябрь факт'!E70+'октябрь факт'!E78+'сентябрь факт'!E78+'август факт'!E78+'июль факт'!E78</f>
        <v>1134.976</v>
      </c>
      <c r="F78" s="17">
        <f>'декабрь факт'!F78+'ноябрь факт'!F70+'октябрь факт'!F78+'сентябрь факт'!F78+'август факт'!F78+'июль факт'!F78</f>
        <v>482.039</v>
      </c>
      <c r="G78" s="45"/>
      <c r="H78" s="45"/>
      <c r="I78" s="45"/>
      <c r="J78" s="45"/>
      <c r="K78" s="45"/>
      <c r="L78" s="45"/>
      <c r="M78" s="45"/>
      <c r="N78" s="45"/>
    </row>
    <row r="79" spans="1:14" s="20" customFormat="1" ht="18" customHeight="1">
      <c r="A79" s="39" t="s">
        <v>14</v>
      </c>
      <c r="B79" s="11">
        <f t="shared" si="2"/>
        <v>1197.658</v>
      </c>
      <c r="C79" s="17">
        <f>C80+C81</f>
        <v>0</v>
      </c>
      <c r="D79" s="17">
        <f>D80+D81</f>
        <v>0</v>
      </c>
      <c r="E79" s="17">
        <f>E80+E81</f>
        <v>0</v>
      </c>
      <c r="F79" s="18">
        <f>F80+F81</f>
        <v>1197.658</v>
      </c>
      <c r="G79" s="7"/>
      <c r="H79" s="7"/>
      <c r="I79" s="7"/>
      <c r="J79" s="7"/>
      <c r="K79" s="7"/>
      <c r="L79" s="7"/>
      <c r="M79" s="7"/>
      <c r="N79" s="7"/>
    </row>
    <row r="80" spans="1:14" s="2" customFormat="1" ht="19.5" customHeight="1">
      <c r="A80" s="39" t="s">
        <v>15</v>
      </c>
      <c r="B80" s="11">
        <f t="shared" si="2"/>
        <v>0</v>
      </c>
      <c r="C80" s="14"/>
      <c r="D80" s="11"/>
      <c r="E80" s="11"/>
      <c r="F80" s="25">
        <f>'декабрь факт'!F80+'ноябрь факт'!F72+'октябрь факт'!F80+'сентябрь факт'!F80+'август факт'!F80+'июль факт'!F80</f>
        <v>0</v>
      </c>
      <c r="G80" s="7"/>
      <c r="H80" s="7"/>
      <c r="I80" s="7"/>
      <c r="J80" s="7"/>
      <c r="K80" s="7"/>
      <c r="L80" s="7"/>
      <c r="M80" s="7"/>
      <c r="N80" s="7"/>
    </row>
    <row r="81" spans="1:14" s="2" customFormat="1" ht="19.5" customHeight="1">
      <c r="A81" s="39" t="s">
        <v>16</v>
      </c>
      <c r="B81" s="11">
        <f t="shared" si="2"/>
        <v>1197.658</v>
      </c>
      <c r="C81" s="14"/>
      <c r="D81" s="11"/>
      <c r="E81" s="11"/>
      <c r="F81" s="25">
        <f>'декабрь факт'!F81+'ноябрь факт'!F73+'октябрь факт'!F81+'сентябрь факт'!F81+'август факт'!F81+'июль факт'!F81</f>
        <v>1197.658</v>
      </c>
      <c r="G81" s="7"/>
      <c r="H81" s="7"/>
      <c r="I81" s="7"/>
      <c r="J81" s="7"/>
      <c r="K81" s="7"/>
      <c r="L81" s="7"/>
      <c r="M81" s="7"/>
      <c r="N81" s="7"/>
    </row>
    <row r="82" spans="1:15" s="2" customFormat="1" ht="23.25" customHeight="1">
      <c r="A82" s="118" t="s">
        <v>29</v>
      </c>
      <c r="B82" s="11" t="e">
        <f t="shared" si="2"/>
        <v>#REF!</v>
      </c>
      <c r="C82" s="11" t="e">
        <f>C83+C84</f>
        <v>#REF!</v>
      </c>
      <c r="D82" s="11"/>
      <c r="E82" s="11">
        <f>E83+E84</f>
        <v>0</v>
      </c>
      <c r="F82" s="12">
        <f>F83+F84</f>
        <v>149.52300000000002</v>
      </c>
      <c r="G82" s="7"/>
      <c r="H82" s="7"/>
      <c r="I82" s="7"/>
      <c r="J82" s="7"/>
      <c r="K82" s="7"/>
      <c r="L82" s="7"/>
      <c r="M82" s="7"/>
      <c r="N82" s="7"/>
      <c r="O82" s="7"/>
    </row>
    <row r="83" spans="1:15" s="2" customFormat="1" ht="23.25" customHeight="1">
      <c r="A83" s="39" t="s">
        <v>17</v>
      </c>
      <c r="B83" s="11">
        <f t="shared" si="2"/>
        <v>149.52300000000002</v>
      </c>
      <c r="C83" s="17">
        <f>'декабрь факт'!C83+'ноябрь факт'!C75+'октябрь факт'!C83+'сентябрь факт'!C83+'август факт'!C83+'июль факт'!C83</f>
        <v>0</v>
      </c>
      <c r="D83" s="66"/>
      <c r="E83" s="66"/>
      <c r="F83" s="17">
        <f>'декабрь факт'!F83+'ноябрь факт'!F75+'октябрь факт'!F83+'сентябрь факт'!F83+'август факт'!F83+'июль факт'!F83</f>
        <v>149.52300000000002</v>
      </c>
      <c r="G83" s="7"/>
      <c r="H83" s="7"/>
      <c r="I83" s="7"/>
      <c r="J83" s="7"/>
      <c r="K83" s="7"/>
      <c r="L83" s="7"/>
      <c r="M83" s="7"/>
      <c r="N83" s="7"/>
      <c r="O83" s="7"/>
    </row>
    <row r="84" spans="1:15" s="2" customFormat="1" ht="38.25" customHeight="1">
      <c r="A84" s="50" t="s">
        <v>56</v>
      </c>
      <c r="B84" s="11" t="e">
        <f t="shared" si="2"/>
        <v>#REF!</v>
      </c>
      <c r="C84" s="17" t="e">
        <f>'декабрь факт'!C84+'ноябрь факт'!#REF!+'октябрь факт'!C84+'сентябрь факт'!C84+'август факт'!C84+'июль факт'!C84</f>
        <v>#REF!</v>
      </c>
      <c r="D84" s="11"/>
      <c r="E84" s="11">
        <f>E86+E85</f>
        <v>0</v>
      </c>
      <c r="F84" s="12">
        <f>F86+F85</f>
        <v>0</v>
      </c>
      <c r="G84" s="7"/>
      <c r="H84" s="7"/>
      <c r="I84" s="7"/>
      <c r="J84" s="7"/>
      <c r="K84" s="7"/>
      <c r="L84" s="7"/>
      <c r="M84" s="7"/>
      <c r="N84" s="7"/>
      <c r="O84" s="7"/>
    </row>
    <row r="85" spans="1:15" s="2" customFormat="1" ht="23.25" customHeight="1">
      <c r="A85" s="50" t="s">
        <v>43</v>
      </c>
      <c r="B85" s="11">
        <f t="shared" si="2"/>
        <v>2860.9100000000008</v>
      </c>
      <c r="C85" s="17">
        <f>'декабрь факт'!C85+'ноябрь факт'!C76+'октябрь факт'!C85+'сентябрь факт'!C85+'август факт'!C85+'июль факт'!C85</f>
        <v>2860.9100000000008</v>
      </c>
      <c r="D85" s="11"/>
      <c r="E85" s="13"/>
      <c r="F85" s="19"/>
      <c r="G85" s="7"/>
      <c r="H85" s="7"/>
      <c r="I85" s="7"/>
      <c r="J85" s="7"/>
      <c r="K85" s="7"/>
      <c r="L85" s="7"/>
      <c r="M85" s="7"/>
      <c r="N85" s="7"/>
      <c r="O85" s="7"/>
    </row>
    <row r="86" spans="1:15" s="2" customFormat="1" ht="23.25" customHeight="1">
      <c r="A86" s="39" t="s">
        <v>14</v>
      </c>
      <c r="B86" s="11">
        <f t="shared" si="2"/>
        <v>0</v>
      </c>
      <c r="C86" s="17">
        <f>C87+C88</f>
        <v>0</v>
      </c>
      <c r="D86" s="11"/>
      <c r="E86" s="17">
        <f>E87+E88</f>
        <v>0</v>
      </c>
      <c r="F86" s="18">
        <f>F87+F88</f>
        <v>0</v>
      </c>
      <c r="G86" s="7"/>
      <c r="H86" s="7"/>
      <c r="I86" s="7"/>
      <c r="J86" s="7"/>
      <c r="K86" s="7"/>
      <c r="L86" s="7"/>
      <c r="M86" s="7"/>
      <c r="N86" s="7"/>
      <c r="O86" s="7"/>
    </row>
    <row r="87" spans="1:15" s="2" customFormat="1" ht="23.25" customHeight="1">
      <c r="A87" s="39" t="s">
        <v>15</v>
      </c>
      <c r="B87" s="11">
        <f t="shared" si="2"/>
        <v>0</v>
      </c>
      <c r="C87" s="14"/>
      <c r="D87" s="11"/>
      <c r="E87" s="11"/>
      <c r="F87" s="12"/>
      <c r="G87" s="7"/>
      <c r="H87" s="7"/>
      <c r="I87" s="7"/>
      <c r="J87" s="7"/>
      <c r="K87" s="7"/>
      <c r="L87" s="7"/>
      <c r="M87" s="7"/>
      <c r="N87" s="7"/>
      <c r="O87" s="7"/>
    </row>
    <row r="88" spans="1:15" s="2" customFormat="1" ht="23.25" customHeight="1">
      <c r="A88" s="39" t="s">
        <v>16</v>
      </c>
      <c r="B88" s="11">
        <f t="shared" si="2"/>
        <v>0</v>
      </c>
      <c r="C88" s="14"/>
      <c r="D88" s="11"/>
      <c r="E88" s="11"/>
      <c r="F88" s="12"/>
      <c r="G88" s="7"/>
      <c r="H88" s="7"/>
      <c r="I88" s="7"/>
      <c r="J88" s="7"/>
      <c r="K88" s="7"/>
      <c r="L88" s="7"/>
      <c r="M88" s="7"/>
      <c r="N88" s="7"/>
      <c r="O88" s="7"/>
    </row>
    <row r="89" spans="1:15" s="2" customFormat="1" ht="23.25" customHeight="1">
      <c r="A89" s="118" t="s">
        <v>32</v>
      </c>
      <c r="B89" s="11">
        <f t="shared" si="2"/>
        <v>0</v>
      </c>
      <c r="C89" s="11">
        <f>C90+C91</f>
        <v>0</v>
      </c>
      <c r="D89" s="11"/>
      <c r="E89" s="11">
        <f>E90+E91</f>
        <v>0</v>
      </c>
      <c r="F89" s="12">
        <f>F90+F91</f>
        <v>0</v>
      </c>
      <c r="G89" s="7"/>
      <c r="H89" s="7"/>
      <c r="I89" s="7"/>
      <c r="J89" s="7"/>
      <c r="K89" s="7"/>
      <c r="L89" s="7"/>
      <c r="M89" s="7"/>
      <c r="N89" s="7"/>
      <c r="O89" s="7"/>
    </row>
    <row r="90" spans="1:15" s="2" customFormat="1" ht="23.25" customHeight="1">
      <c r="A90" s="39" t="s">
        <v>17</v>
      </c>
      <c r="B90" s="11">
        <f t="shared" si="2"/>
        <v>0</v>
      </c>
      <c r="C90" s="66"/>
      <c r="D90" s="66"/>
      <c r="E90" s="17">
        <f>'декабрь факт'!E90+'ноябрь факт'!E81+'октябрь факт'!E90+'сентябрь факт'!E90+'август факт'!E90+'июль факт'!E90</f>
        <v>0</v>
      </c>
      <c r="F90" s="60"/>
      <c r="G90" s="7"/>
      <c r="H90" s="7"/>
      <c r="I90" s="7"/>
      <c r="J90" s="7"/>
      <c r="K90" s="7"/>
      <c r="L90" s="7"/>
      <c r="M90" s="7"/>
      <c r="N90" s="7"/>
      <c r="O90" s="7"/>
    </row>
    <row r="91" spans="1:15" s="2" customFormat="1" ht="23.25" customHeight="1">
      <c r="A91" s="39" t="s">
        <v>14</v>
      </c>
      <c r="B91" s="11">
        <f t="shared" si="2"/>
        <v>0</v>
      </c>
      <c r="C91" s="14"/>
      <c r="D91" s="11"/>
      <c r="E91" s="11">
        <f>E93+E92</f>
        <v>0</v>
      </c>
      <c r="F91" s="12">
        <f>F93+F92</f>
        <v>0</v>
      </c>
      <c r="G91" s="7"/>
      <c r="H91" s="7"/>
      <c r="I91" s="7"/>
      <c r="J91" s="7"/>
      <c r="K91" s="7"/>
      <c r="L91" s="7"/>
      <c r="M91" s="7"/>
      <c r="N91" s="7"/>
      <c r="O91" s="7"/>
    </row>
    <row r="92" spans="1:15" s="2" customFormat="1" ht="27.75" customHeight="1">
      <c r="A92" s="39" t="s">
        <v>15</v>
      </c>
      <c r="B92" s="11">
        <f t="shared" si="2"/>
        <v>0</v>
      </c>
      <c r="C92" s="14"/>
      <c r="D92" s="11"/>
      <c r="E92" s="13"/>
      <c r="F92" s="19"/>
      <c r="G92" s="7"/>
      <c r="H92" s="7"/>
      <c r="I92" s="7"/>
      <c r="J92" s="7"/>
      <c r="K92" s="7"/>
      <c r="L92" s="7"/>
      <c r="M92" s="7"/>
      <c r="N92" s="7"/>
      <c r="O92" s="7"/>
    </row>
    <row r="93" spans="1:15" s="2" customFormat="1" ht="23.25" customHeight="1">
      <c r="A93" s="39" t="s">
        <v>16</v>
      </c>
      <c r="B93" s="11">
        <f t="shared" si="2"/>
        <v>0</v>
      </c>
      <c r="C93" s="14"/>
      <c r="D93" s="11"/>
      <c r="E93" s="13"/>
      <c r="F93" s="19"/>
      <c r="G93" s="7"/>
      <c r="H93" s="7"/>
      <c r="I93" s="7"/>
      <c r="J93" s="7"/>
      <c r="K93" s="7"/>
      <c r="L93" s="7"/>
      <c r="M93" s="7"/>
      <c r="N93" s="7"/>
      <c r="O93" s="7"/>
    </row>
    <row r="94" spans="1:15" s="2" customFormat="1" ht="48.75" customHeight="1">
      <c r="A94" s="118" t="s">
        <v>28</v>
      </c>
      <c r="B94" s="11">
        <f t="shared" si="2"/>
        <v>29.698</v>
      </c>
      <c r="C94" s="14"/>
      <c r="D94" s="11"/>
      <c r="E94" s="11">
        <f>E95+E96</f>
        <v>0</v>
      </c>
      <c r="F94" s="12">
        <f>F95+F96</f>
        <v>29.698</v>
      </c>
      <c r="G94" s="7"/>
      <c r="H94" s="7"/>
      <c r="I94" s="7"/>
      <c r="J94" s="7"/>
      <c r="K94" s="7"/>
      <c r="L94" s="7"/>
      <c r="M94" s="7"/>
      <c r="N94" s="7"/>
      <c r="O94" s="7"/>
    </row>
    <row r="95" spans="1:15" s="2" customFormat="1" ht="23.25" customHeight="1">
      <c r="A95" s="39" t="s">
        <v>17</v>
      </c>
      <c r="B95" s="11">
        <f t="shared" si="2"/>
        <v>25.801000000000002</v>
      </c>
      <c r="C95" s="14"/>
      <c r="D95" s="11"/>
      <c r="E95" s="11"/>
      <c r="F95" s="17">
        <f>'декабрь факт'!F95+'ноябрь факт'!F85+'октябрь факт'!F95+'сентябрь факт'!F95+'август факт'!F95+'июль факт'!F95</f>
        <v>25.801000000000002</v>
      </c>
      <c r="G95" s="7"/>
      <c r="H95" s="7"/>
      <c r="I95" s="7"/>
      <c r="J95" s="7"/>
      <c r="K95" s="7"/>
      <c r="L95" s="7"/>
      <c r="M95" s="7"/>
      <c r="N95" s="7"/>
      <c r="O95" s="7"/>
    </row>
    <row r="96" spans="1:15" s="2" customFormat="1" ht="23.25" customHeight="1">
      <c r="A96" s="39" t="s">
        <v>14</v>
      </c>
      <c r="B96" s="11">
        <f t="shared" si="2"/>
        <v>3.8970000000000002</v>
      </c>
      <c r="C96" s="14"/>
      <c r="D96" s="11"/>
      <c r="E96" s="11">
        <f>E98+E97</f>
        <v>0</v>
      </c>
      <c r="F96" s="12">
        <f>F98+F97</f>
        <v>3.8970000000000002</v>
      </c>
      <c r="G96" s="7"/>
      <c r="H96" s="7"/>
      <c r="I96" s="7"/>
      <c r="J96" s="7"/>
      <c r="K96" s="7"/>
      <c r="L96" s="7"/>
      <c r="M96" s="7"/>
      <c r="N96" s="7"/>
      <c r="O96" s="7"/>
    </row>
    <row r="97" spans="1:15" s="2" customFormat="1" ht="27" customHeight="1">
      <c r="A97" s="39" t="s">
        <v>15</v>
      </c>
      <c r="B97" s="11">
        <f t="shared" si="2"/>
        <v>3.8970000000000002</v>
      </c>
      <c r="C97" s="14"/>
      <c r="D97" s="11"/>
      <c r="E97" s="13"/>
      <c r="F97" s="25">
        <f>'декабрь факт'!F97+'ноябрь факт'!F87+'октябрь факт'!F97+'сентябрь факт'!F97+'август факт'!F97+'июль факт'!F97</f>
        <v>3.8970000000000002</v>
      </c>
      <c r="G97" s="7"/>
      <c r="H97" s="7"/>
      <c r="I97" s="7"/>
      <c r="J97" s="7"/>
      <c r="K97" s="7"/>
      <c r="L97" s="7"/>
      <c r="M97" s="7"/>
      <c r="N97" s="7"/>
      <c r="O97" s="7"/>
    </row>
    <row r="98" spans="1:15" s="2" customFormat="1" ht="23.25" customHeight="1">
      <c r="A98" s="39" t="s">
        <v>16</v>
      </c>
      <c r="B98" s="11">
        <f t="shared" si="2"/>
        <v>0</v>
      </c>
      <c r="C98" s="14"/>
      <c r="D98" s="11"/>
      <c r="E98" s="13"/>
      <c r="F98" s="19"/>
      <c r="G98" s="7"/>
      <c r="H98" s="7"/>
      <c r="I98" s="7"/>
      <c r="J98" s="7"/>
      <c r="K98" s="7"/>
      <c r="L98" s="7"/>
      <c r="M98" s="7"/>
      <c r="N98" s="7"/>
      <c r="O98" s="7"/>
    </row>
    <row r="99" spans="1:15" s="2" customFormat="1" ht="23.25" customHeight="1">
      <c r="A99" s="118" t="s">
        <v>34</v>
      </c>
      <c r="B99" s="11" t="e">
        <f t="shared" si="2"/>
        <v>#REF!</v>
      </c>
      <c r="C99" s="14"/>
      <c r="D99" s="11"/>
      <c r="E99" s="11" t="e">
        <f>E100+E101</f>
        <v>#REF!</v>
      </c>
      <c r="F99" s="12" t="e">
        <f>F100+F101</f>
        <v>#REF!</v>
      </c>
      <c r="G99" s="7"/>
      <c r="H99" s="7"/>
      <c r="I99" s="7"/>
      <c r="J99" s="7"/>
      <c r="K99" s="7"/>
      <c r="L99" s="7"/>
      <c r="M99" s="7"/>
      <c r="N99" s="7"/>
      <c r="O99" s="7"/>
    </row>
    <row r="100" spans="1:15" s="2" customFormat="1" ht="23.25" customHeight="1">
      <c r="A100" s="39" t="s">
        <v>17</v>
      </c>
      <c r="B100" s="11" t="e">
        <f t="shared" si="2"/>
        <v>#REF!</v>
      </c>
      <c r="C100" s="14"/>
      <c r="D100" s="11"/>
      <c r="E100" s="17" t="e">
        <f>'декабрь факт'!E100+'ноябрь факт'!#REF!+'октябрь факт'!E100+'сентябрь факт'!E100+'август факт'!E100+'июль факт'!E100</f>
        <v>#REF!</v>
      </c>
      <c r="F100" s="17" t="e">
        <f>'декабрь факт'!F100+'ноябрь факт'!#REF!+'октябрь факт'!F100+'сентябрь факт'!F100+'август факт'!F100+'июль факт'!F100</f>
        <v>#REF!</v>
      </c>
      <c r="G100" s="7"/>
      <c r="H100" s="7"/>
      <c r="I100" s="7"/>
      <c r="J100" s="7"/>
      <c r="K100" s="7"/>
      <c r="L100" s="7"/>
      <c r="M100" s="7"/>
      <c r="N100" s="7"/>
      <c r="O100" s="7"/>
    </row>
    <row r="101" spans="1:15" s="2" customFormat="1" ht="23.25" customHeight="1">
      <c r="A101" s="39" t="s">
        <v>14</v>
      </c>
      <c r="B101" s="11">
        <f t="shared" si="2"/>
        <v>672.952</v>
      </c>
      <c r="C101" s="14"/>
      <c r="D101" s="11"/>
      <c r="E101" s="11">
        <f>E103+E102</f>
        <v>0</v>
      </c>
      <c r="F101" s="12">
        <f>F103+F102</f>
        <v>672.952</v>
      </c>
      <c r="G101" s="7"/>
      <c r="H101" s="7"/>
      <c r="I101" s="7"/>
      <c r="J101" s="7"/>
      <c r="K101" s="7"/>
      <c r="L101" s="7"/>
      <c r="M101" s="7"/>
      <c r="N101" s="7"/>
      <c r="O101" s="7"/>
    </row>
    <row r="102" spans="1:14" s="2" customFormat="1" ht="23.25" customHeight="1">
      <c r="A102" s="39" t="s">
        <v>15</v>
      </c>
      <c r="B102" s="11">
        <f t="shared" si="2"/>
        <v>0</v>
      </c>
      <c r="C102" s="14"/>
      <c r="D102" s="11"/>
      <c r="E102" s="11"/>
      <c r="F102" s="12"/>
      <c r="G102" s="7"/>
      <c r="H102" s="7"/>
      <c r="I102" s="7"/>
      <c r="J102" s="7"/>
      <c r="K102" s="7"/>
      <c r="L102" s="7"/>
      <c r="M102" s="7"/>
      <c r="N102" s="7"/>
    </row>
    <row r="103" spans="1:14" s="2" customFormat="1" ht="23.25" customHeight="1">
      <c r="A103" s="39" t="s">
        <v>16</v>
      </c>
      <c r="B103" s="11">
        <f t="shared" si="2"/>
        <v>672.952</v>
      </c>
      <c r="C103" s="14"/>
      <c r="D103" s="11"/>
      <c r="E103" s="11"/>
      <c r="F103" s="25">
        <f>'декабрь факт'!F103+'ноябрь факт'!F92+'октябрь факт'!F103+'сентябрь факт'!F103+'август факт'!F103+'июль факт'!F103</f>
        <v>672.952</v>
      </c>
      <c r="G103" s="7"/>
      <c r="H103" s="7"/>
      <c r="I103" s="7"/>
      <c r="J103" s="7"/>
      <c r="K103" s="7"/>
      <c r="L103" s="7"/>
      <c r="M103" s="7"/>
      <c r="N103" s="7"/>
    </row>
    <row r="104" spans="1:14" s="2" customFormat="1" ht="23.25" customHeight="1">
      <c r="A104" s="118" t="s">
        <v>26</v>
      </c>
      <c r="B104" s="11">
        <f t="shared" si="2"/>
        <v>0</v>
      </c>
      <c r="C104" s="11">
        <f>C105+C106</f>
        <v>0</v>
      </c>
      <c r="D104" s="11"/>
      <c r="E104" s="11">
        <f>E105+E106</f>
        <v>0</v>
      </c>
      <c r="F104" s="12">
        <f>F105+F106</f>
        <v>0</v>
      </c>
      <c r="G104" s="7"/>
      <c r="H104" s="7"/>
      <c r="I104" s="7"/>
      <c r="J104" s="7"/>
      <c r="K104" s="7"/>
      <c r="L104" s="7"/>
      <c r="M104" s="7"/>
      <c r="N104" s="7"/>
    </row>
    <row r="105" spans="1:14" s="2" customFormat="1" ht="23.25" customHeight="1">
      <c r="A105" s="39" t="s">
        <v>17</v>
      </c>
      <c r="B105" s="11">
        <f t="shared" si="2"/>
        <v>0</v>
      </c>
      <c r="C105" s="66"/>
      <c r="D105" s="66"/>
      <c r="E105" s="17">
        <f>'декабрь факт'!E105+'ноябрь факт'!E94+'октябрь факт'!E105+'сентябрь факт'!E105+'август факт'!E105+'июль факт'!E105</f>
        <v>0</v>
      </c>
      <c r="F105" s="60"/>
      <c r="G105" s="7"/>
      <c r="H105" s="7"/>
      <c r="I105" s="7"/>
      <c r="J105" s="7"/>
      <c r="K105" s="7"/>
      <c r="L105" s="7"/>
      <c r="M105" s="7"/>
      <c r="N105" s="7"/>
    </row>
    <row r="106" spans="1:14" s="2" customFormat="1" ht="23.25" customHeight="1">
      <c r="A106" s="39" t="s">
        <v>14</v>
      </c>
      <c r="B106" s="11">
        <f t="shared" si="2"/>
        <v>0</v>
      </c>
      <c r="C106" s="14"/>
      <c r="D106" s="11"/>
      <c r="E106" s="11">
        <f>E108+E107</f>
        <v>0</v>
      </c>
      <c r="F106" s="12">
        <f>F108+F107</f>
        <v>0</v>
      </c>
      <c r="G106" s="7"/>
      <c r="H106" s="7"/>
      <c r="I106" s="7"/>
      <c r="J106" s="7"/>
      <c r="K106" s="7"/>
      <c r="L106" s="7"/>
      <c r="M106" s="7"/>
      <c r="N106" s="7"/>
    </row>
    <row r="107" spans="1:14" s="2" customFormat="1" ht="44.25" customHeight="1">
      <c r="A107" s="39" t="s">
        <v>15</v>
      </c>
      <c r="B107" s="11">
        <f t="shared" si="2"/>
        <v>0</v>
      </c>
      <c r="C107" s="14"/>
      <c r="D107" s="11"/>
      <c r="E107" s="13"/>
      <c r="F107" s="19"/>
      <c r="G107" s="7"/>
      <c r="H107" s="7"/>
      <c r="I107" s="7"/>
      <c r="J107" s="7"/>
      <c r="K107" s="7"/>
      <c r="L107" s="7"/>
      <c r="M107" s="7"/>
      <c r="N107" s="7"/>
    </row>
    <row r="108" spans="1:14" s="2" customFormat="1" ht="23.25" customHeight="1">
      <c r="A108" s="39" t="s">
        <v>16</v>
      </c>
      <c r="B108" s="11">
        <f aca="true" t="shared" si="3" ref="B108:B139">C108+D108+E108+F108</f>
        <v>0</v>
      </c>
      <c r="C108" s="14"/>
      <c r="D108" s="11"/>
      <c r="E108" s="13"/>
      <c r="F108" s="19"/>
      <c r="G108" s="7"/>
      <c r="H108" s="7"/>
      <c r="I108" s="7"/>
      <c r="J108" s="7"/>
      <c r="K108" s="7"/>
      <c r="L108" s="7"/>
      <c r="M108" s="7"/>
      <c r="N108" s="7"/>
    </row>
    <row r="109" spans="1:14" s="2" customFormat="1" ht="23.25" customHeight="1">
      <c r="A109" s="118" t="s">
        <v>27</v>
      </c>
      <c r="B109" s="11">
        <f t="shared" si="3"/>
        <v>0</v>
      </c>
      <c r="C109" s="14"/>
      <c r="D109" s="11"/>
      <c r="E109" s="11">
        <f>E110+E111</f>
        <v>0</v>
      </c>
      <c r="F109" s="12">
        <f>F110+F111</f>
        <v>0</v>
      </c>
      <c r="G109" s="7"/>
      <c r="H109" s="7"/>
      <c r="I109" s="7"/>
      <c r="J109" s="7"/>
      <c r="K109" s="7"/>
      <c r="L109" s="7"/>
      <c r="M109" s="7"/>
      <c r="N109" s="7"/>
    </row>
    <row r="110" spans="1:14" s="2" customFormat="1" ht="23.25" customHeight="1">
      <c r="A110" s="39" t="s">
        <v>17</v>
      </c>
      <c r="B110" s="11">
        <f t="shared" si="3"/>
        <v>0</v>
      </c>
      <c r="C110" s="14"/>
      <c r="D110" s="11"/>
      <c r="E110" s="17">
        <f>'декабрь факт'!E110+'ноябрь факт'!E98+'октябрь факт'!E110+'сентябрь факт'!E110+'август факт'!E110+'июль факт'!E110</f>
        <v>0</v>
      </c>
      <c r="F110" s="40"/>
      <c r="G110" s="7"/>
      <c r="H110" s="7"/>
      <c r="I110" s="7"/>
      <c r="J110" s="7"/>
      <c r="K110" s="7"/>
      <c r="L110" s="7"/>
      <c r="M110" s="7"/>
      <c r="N110" s="7"/>
    </row>
    <row r="111" spans="1:14" s="2" customFormat="1" ht="23.25" customHeight="1">
      <c r="A111" s="39" t="s">
        <v>14</v>
      </c>
      <c r="B111" s="11">
        <f t="shared" si="3"/>
        <v>0</v>
      </c>
      <c r="C111" s="14"/>
      <c r="D111" s="11"/>
      <c r="E111" s="11">
        <f>E113+E112</f>
        <v>0</v>
      </c>
      <c r="F111" s="12">
        <f>F113+F112</f>
        <v>0</v>
      </c>
      <c r="G111" s="7"/>
      <c r="H111" s="7"/>
      <c r="I111" s="7"/>
      <c r="J111" s="7"/>
      <c r="K111" s="7"/>
      <c r="L111" s="7"/>
      <c r="M111" s="7"/>
      <c r="N111" s="7"/>
    </row>
    <row r="112" spans="1:14" s="2" customFormat="1" ht="32.25" customHeight="1">
      <c r="A112" s="39" t="s">
        <v>15</v>
      </c>
      <c r="B112" s="11">
        <f t="shared" si="3"/>
        <v>0</v>
      </c>
      <c r="C112" s="14"/>
      <c r="D112" s="11"/>
      <c r="E112" s="13"/>
      <c r="F112" s="19"/>
      <c r="G112" s="7"/>
      <c r="H112" s="7"/>
      <c r="I112" s="7"/>
      <c r="J112" s="7"/>
      <c r="K112" s="7"/>
      <c r="L112" s="7"/>
      <c r="M112" s="7"/>
      <c r="N112" s="7"/>
    </row>
    <row r="113" spans="1:14" s="2" customFormat="1" ht="23.25" customHeight="1">
      <c r="A113" s="39" t="s">
        <v>16</v>
      </c>
      <c r="B113" s="11">
        <f t="shared" si="3"/>
        <v>0</v>
      </c>
      <c r="C113" s="14"/>
      <c r="D113" s="11"/>
      <c r="E113" s="13"/>
      <c r="F113" s="19"/>
      <c r="G113" s="7"/>
      <c r="H113" s="7"/>
      <c r="I113" s="7"/>
      <c r="J113" s="7"/>
      <c r="K113" s="7"/>
      <c r="L113" s="7"/>
      <c r="M113" s="7"/>
      <c r="N113" s="7"/>
    </row>
    <row r="114" spans="1:14" s="2" customFormat="1" ht="23.25" customHeight="1">
      <c r="A114" s="118" t="s">
        <v>45</v>
      </c>
      <c r="B114" s="11">
        <f t="shared" si="3"/>
        <v>0</v>
      </c>
      <c r="C114" s="14"/>
      <c r="D114" s="11"/>
      <c r="E114" s="11">
        <f>E115+E116</f>
        <v>0</v>
      </c>
      <c r="F114" s="12">
        <f>F115+F116</f>
        <v>0</v>
      </c>
      <c r="G114" s="7"/>
      <c r="H114" s="7"/>
      <c r="I114" s="7"/>
      <c r="J114" s="7"/>
      <c r="K114" s="7"/>
      <c r="L114" s="7"/>
      <c r="M114" s="7"/>
      <c r="N114" s="7"/>
    </row>
    <row r="115" spans="1:14" s="2" customFormat="1" ht="23.25" customHeight="1">
      <c r="A115" s="39" t="s">
        <v>17</v>
      </c>
      <c r="B115" s="11">
        <f t="shared" si="3"/>
        <v>0</v>
      </c>
      <c r="C115" s="14"/>
      <c r="D115" s="11"/>
      <c r="E115" s="11"/>
      <c r="F115" s="40"/>
      <c r="G115" s="7"/>
      <c r="H115" s="7"/>
      <c r="I115" s="7"/>
      <c r="J115" s="7"/>
      <c r="K115" s="7"/>
      <c r="L115" s="7"/>
      <c r="M115" s="7"/>
      <c r="N115" s="7"/>
    </row>
    <row r="116" spans="1:14" s="2" customFormat="1" ht="23.25" customHeight="1">
      <c r="A116" s="39" t="s">
        <v>14</v>
      </c>
      <c r="B116" s="11">
        <f t="shared" si="3"/>
        <v>0</v>
      </c>
      <c r="C116" s="14"/>
      <c r="D116" s="11"/>
      <c r="E116" s="11">
        <f>E118+E117</f>
        <v>0</v>
      </c>
      <c r="F116" s="12">
        <f>F118+F117</f>
        <v>0</v>
      </c>
      <c r="G116" s="7"/>
      <c r="H116" s="7"/>
      <c r="I116" s="7"/>
      <c r="J116" s="7"/>
      <c r="K116" s="7"/>
      <c r="L116" s="7"/>
      <c r="M116" s="7"/>
      <c r="N116" s="7"/>
    </row>
    <row r="117" spans="1:14" s="2" customFormat="1" ht="24.75" customHeight="1">
      <c r="A117" s="39" t="s">
        <v>15</v>
      </c>
      <c r="B117" s="11">
        <f t="shared" si="3"/>
        <v>0</v>
      </c>
      <c r="C117" s="14"/>
      <c r="D117" s="11"/>
      <c r="E117" s="11"/>
      <c r="F117" s="12"/>
      <c r="G117" s="7"/>
      <c r="H117" s="7"/>
      <c r="I117" s="7"/>
      <c r="J117" s="7"/>
      <c r="K117" s="7"/>
      <c r="L117" s="7"/>
      <c r="M117" s="7"/>
      <c r="N117" s="7"/>
    </row>
    <row r="118" spans="1:14" s="2" customFormat="1" ht="24.75" customHeight="1">
      <c r="A118" s="39" t="s">
        <v>16</v>
      </c>
      <c r="B118" s="11">
        <f t="shared" si="3"/>
        <v>0</v>
      </c>
      <c r="C118" s="14"/>
      <c r="D118" s="11"/>
      <c r="E118" s="11"/>
      <c r="F118" s="12"/>
      <c r="G118" s="7"/>
      <c r="H118" s="7"/>
      <c r="I118" s="7"/>
      <c r="J118" s="7"/>
      <c r="K118" s="7"/>
      <c r="L118" s="7"/>
      <c r="M118" s="7"/>
      <c r="N118" s="7"/>
    </row>
    <row r="119" spans="1:14" s="20" customFormat="1" ht="24.75" customHeight="1">
      <c r="A119" s="118" t="s">
        <v>58</v>
      </c>
      <c r="B119" s="11">
        <f t="shared" si="3"/>
        <v>1092.894</v>
      </c>
      <c r="C119" s="17"/>
      <c r="D119" s="11"/>
      <c r="E119" s="17">
        <f>E120+E121</f>
        <v>1092.894</v>
      </c>
      <c r="F119" s="18">
        <f>F120+F121</f>
        <v>0</v>
      </c>
      <c r="G119" s="7"/>
      <c r="H119" s="7"/>
      <c r="I119" s="7"/>
      <c r="J119" s="7"/>
      <c r="K119" s="7"/>
      <c r="L119" s="7"/>
      <c r="M119" s="7"/>
      <c r="N119" s="7"/>
    </row>
    <row r="120" spans="1:14" s="2" customFormat="1" ht="24.75" customHeight="1">
      <c r="A120" s="39" t="s">
        <v>17</v>
      </c>
      <c r="B120" s="11">
        <f t="shared" si="3"/>
        <v>640.923</v>
      </c>
      <c r="C120" s="11"/>
      <c r="D120" s="11"/>
      <c r="E120" s="17">
        <f>'декабрь факт'!E120+'ноябрь факт'!E106+'октябрь факт'!E120+'сентябрь факт'!E120+'август факт'!E120+'июль факт'!E120</f>
        <v>640.923</v>
      </c>
      <c r="F120" s="18"/>
      <c r="G120" s="7"/>
      <c r="H120" s="7"/>
      <c r="I120" s="7"/>
      <c r="J120" s="7"/>
      <c r="K120" s="7"/>
      <c r="L120" s="7"/>
      <c r="M120" s="7"/>
      <c r="N120" s="7"/>
    </row>
    <row r="121" spans="1:14" s="2" customFormat="1" ht="24.75" customHeight="1">
      <c r="A121" s="39" t="s">
        <v>14</v>
      </c>
      <c r="B121" s="11">
        <f t="shared" si="3"/>
        <v>451.971</v>
      </c>
      <c r="C121" s="11"/>
      <c r="D121" s="11"/>
      <c r="E121" s="17">
        <f>E122+E123</f>
        <v>451.971</v>
      </c>
      <c r="F121" s="18">
        <f>F122+F123</f>
        <v>0</v>
      </c>
      <c r="G121" s="7"/>
      <c r="H121" s="7"/>
      <c r="I121" s="7"/>
      <c r="J121" s="7"/>
      <c r="K121" s="7"/>
      <c r="L121" s="7"/>
      <c r="M121" s="7"/>
      <c r="N121" s="7"/>
    </row>
    <row r="122" spans="1:14" s="2" customFormat="1" ht="24.75" customHeight="1">
      <c r="A122" s="39" t="s">
        <v>15</v>
      </c>
      <c r="B122" s="11">
        <f t="shared" si="3"/>
        <v>451.971</v>
      </c>
      <c r="C122" s="11"/>
      <c r="D122" s="11"/>
      <c r="E122" s="17">
        <f>'декабрь факт'!E122+'ноябрь факт'!E108+'октябрь факт'!E122+'сентябрь факт'!E122+'август факт'!E122+'июль факт'!E122</f>
        <v>451.971</v>
      </c>
      <c r="F122" s="15"/>
      <c r="G122" s="7"/>
      <c r="H122" s="7"/>
      <c r="I122" s="7"/>
      <c r="J122" s="7"/>
      <c r="K122" s="7"/>
      <c r="L122" s="7"/>
      <c r="M122" s="7"/>
      <c r="N122" s="7"/>
    </row>
    <row r="123" spans="1:14" s="2" customFormat="1" ht="24.75" customHeight="1">
      <c r="A123" s="39" t="s">
        <v>16</v>
      </c>
      <c r="B123" s="11">
        <f t="shared" si="3"/>
        <v>0</v>
      </c>
      <c r="C123" s="11"/>
      <c r="D123" s="11"/>
      <c r="E123" s="14"/>
      <c r="F123" s="15"/>
      <c r="G123" s="7"/>
      <c r="H123" s="7"/>
      <c r="I123" s="7"/>
      <c r="J123" s="7"/>
      <c r="K123" s="7"/>
      <c r="L123" s="7"/>
      <c r="M123" s="7"/>
      <c r="N123" s="7"/>
    </row>
    <row r="124" spans="1:14" s="20" customFormat="1" ht="24.75" customHeight="1">
      <c r="A124" s="118" t="s">
        <v>7</v>
      </c>
      <c r="B124" s="11">
        <f t="shared" si="3"/>
        <v>8571.746</v>
      </c>
      <c r="C124" s="17"/>
      <c r="D124" s="11"/>
      <c r="E124" s="17">
        <f>E125+E126</f>
        <v>4032.4519999999998</v>
      </c>
      <c r="F124" s="18">
        <f>F125+F126</f>
        <v>4539.294</v>
      </c>
      <c r="G124" s="7"/>
      <c r="H124" s="7"/>
      <c r="I124" s="7"/>
      <c r="J124" s="7"/>
      <c r="K124" s="7"/>
      <c r="L124" s="7"/>
      <c r="M124" s="7"/>
      <c r="N124" s="7"/>
    </row>
    <row r="125" spans="1:14" s="2" customFormat="1" ht="24.75" customHeight="1">
      <c r="A125" s="39" t="s">
        <v>17</v>
      </c>
      <c r="B125" s="11">
        <f t="shared" si="3"/>
        <v>0</v>
      </c>
      <c r="C125" s="11"/>
      <c r="D125" s="11"/>
      <c r="E125" s="17">
        <f>'декабрь факт'!E125+'ноябрь факт'!E110+'октябрь факт'!E125+'сентябрь факт'!E125+'август факт'!E125+'июль факт'!E125</f>
        <v>0</v>
      </c>
      <c r="F125" s="17">
        <f>'декабрь факт'!F125+'ноябрь факт'!F110+'октябрь факт'!F125+'сентябрь факт'!F125+'август факт'!F125+'июль факт'!F125</f>
        <v>0</v>
      </c>
      <c r="G125" s="7"/>
      <c r="H125" s="7"/>
      <c r="I125" s="7"/>
      <c r="J125" s="7"/>
      <c r="K125" s="7"/>
      <c r="L125" s="7"/>
      <c r="M125" s="7"/>
      <c r="N125" s="7"/>
    </row>
    <row r="126" spans="1:14" s="2" customFormat="1" ht="24.75" customHeight="1">
      <c r="A126" s="39" t="s">
        <v>14</v>
      </c>
      <c r="B126" s="11">
        <f t="shared" si="3"/>
        <v>8571.746</v>
      </c>
      <c r="C126" s="11"/>
      <c r="D126" s="11"/>
      <c r="E126" s="17">
        <f>E127+E128+E129</f>
        <v>4032.4519999999998</v>
      </c>
      <c r="F126" s="17">
        <f>F127+F128+F129</f>
        <v>4539.294</v>
      </c>
      <c r="G126" s="7"/>
      <c r="H126" s="7"/>
      <c r="I126" s="7"/>
      <c r="J126" s="7"/>
      <c r="K126" s="7"/>
      <c r="L126" s="7"/>
      <c r="M126" s="7"/>
      <c r="N126" s="7"/>
    </row>
    <row r="127" spans="1:14" s="2" customFormat="1" ht="24" customHeight="1">
      <c r="A127" s="39" t="s">
        <v>15</v>
      </c>
      <c r="B127" s="11">
        <f t="shared" si="3"/>
        <v>3232.9979999999996</v>
      </c>
      <c r="C127" s="11"/>
      <c r="D127" s="11"/>
      <c r="E127" s="25">
        <f>'декабрь факт'!E127+'ноябрь факт'!E112+'октябрь факт'!E127+'сентябрь факт'!E127+'август факт'!E127+'июль факт'!E127</f>
        <v>2626.8299999999995</v>
      </c>
      <c r="F127" s="25">
        <f>'декабрь факт'!F127+'ноябрь факт'!F112+'октябрь факт'!F127+'сентябрь факт'!F127+'август факт'!F127+'июль факт'!F127</f>
        <v>606.168</v>
      </c>
      <c r="G127" s="7"/>
      <c r="H127" s="7"/>
      <c r="I127" s="7"/>
      <c r="J127" s="7"/>
      <c r="K127" s="7"/>
      <c r="L127" s="7"/>
      <c r="M127" s="7"/>
      <c r="N127" s="7"/>
    </row>
    <row r="128" spans="1:14" s="2" customFormat="1" ht="26.25" customHeight="1">
      <c r="A128" s="47" t="s">
        <v>57</v>
      </c>
      <c r="B128" s="11">
        <f t="shared" si="3"/>
        <v>2988.67</v>
      </c>
      <c r="C128" s="11"/>
      <c r="D128" s="11"/>
      <c r="E128" s="25">
        <f>'декабрь факт'!E128+'ноябрь факт'!E113+'октябрь факт'!E128+'сентябрь факт'!E128+'август факт'!E128+'июль факт'!E128</f>
        <v>720.878</v>
      </c>
      <c r="F128" s="25">
        <f>'декабрь факт'!F128+'ноябрь факт'!F113+'октябрь факт'!F128+'сентябрь факт'!F128+'август факт'!F128+'июль факт'!F128</f>
        <v>2267.792</v>
      </c>
      <c r="G128" s="7"/>
      <c r="H128" s="7"/>
      <c r="I128" s="7"/>
      <c r="J128" s="7"/>
      <c r="K128" s="7"/>
      <c r="L128" s="7"/>
      <c r="M128" s="7"/>
      <c r="N128" s="7"/>
    </row>
    <row r="129" spans="1:14" s="20" customFormat="1" ht="26.25" customHeight="1">
      <c r="A129" s="39" t="s">
        <v>16</v>
      </c>
      <c r="B129" s="11">
        <f t="shared" si="3"/>
        <v>2350.078</v>
      </c>
      <c r="C129" s="11"/>
      <c r="D129" s="11"/>
      <c r="E129" s="25">
        <f>'декабрь факт'!E129+'ноябрь факт'!E114+'октябрь факт'!E129+'сентябрь факт'!E129+'август факт'!E129+'июль факт'!E129</f>
        <v>684.744</v>
      </c>
      <c r="F129" s="25">
        <f>'декабрь факт'!F129+'ноябрь факт'!F114+'октябрь факт'!F129+'сентябрь факт'!F129+'август факт'!F129+'июль факт'!F129</f>
        <v>1665.3339999999998</v>
      </c>
      <c r="G129" s="7"/>
      <c r="H129" s="7"/>
      <c r="I129" s="7"/>
      <c r="J129" s="7"/>
      <c r="K129" s="7"/>
      <c r="L129" s="7"/>
      <c r="M129" s="7"/>
      <c r="N129" s="7"/>
    </row>
    <row r="130" spans="1:14" s="2" customFormat="1" ht="26.25" customHeight="1">
      <c r="A130" s="118" t="s">
        <v>5</v>
      </c>
      <c r="B130" s="11">
        <f t="shared" si="3"/>
        <v>6591.758000000001</v>
      </c>
      <c r="C130" s="17">
        <f>C131+C132</f>
        <v>0</v>
      </c>
      <c r="D130" s="11"/>
      <c r="E130" s="17">
        <f>E131+E132</f>
        <v>5321.0830000000005</v>
      </c>
      <c r="F130" s="18">
        <f>F131+F132</f>
        <v>1270.675</v>
      </c>
      <c r="G130" s="7"/>
      <c r="H130" s="7"/>
      <c r="I130" s="7"/>
      <c r="J130" s="7"/>
      <c r="K130" s="7"/>
      <c r="L130" s="7"/>
      <c r="M130" s="7"/>
      <c r="N130" s="7"/>
    </row>
    <row r="131" spans="1:14" s="2" customFormat="1" ht="26.25" customHeight="1">
      <c r="A131" s="39" t="s">
        <v>17</v>
      </c>
      <c r="B131" s="11">
        <f t="shared" si="3"/>
        <v>380.85200000000003</v>
      </c>
      <c r="C131" s="17">
        <f>'декабрь факт'!C131+'ноябрь факт'!C115+'октябрь факт'!C131+'сентябрь факт'!C131+'август факт'!C131+'июль факт'!C131</f>
        <v>0</v>
      </c>
      <c r="D131" s="17">
        <f>'декабрь факт'!D131+'ноябрь факт'!D115+'октябрь факт'!D131+'сентябрь факт'!D131+'август факт'!D131+'июль факт'!D131</f>
        <v>0</v>
      </c>
      <c r="E131" s="17">
        <f>'декабрь факт'!E131+'ноябрь факт'!E115+'октябрь факт'!E131+'сентябрь факт'!E131+'август факт'!E131+'июль факт'!E131</f>
        <v>9.894</v>
      </c>
      <c r="F131" s="17">
        <f>'декабрь факт'!F131+'ноябрь факт'!F115+'октябрь факт'!F131+'сентябрь факт'!F131+'август факт'!F131+'июль факт'!F131</f>
        <v>370.958</v>
      </c>
      <c r="G131" s="7"/>
      <c r="H131" s="7"/>
      <c r="I131" s="7"/>
      <c r="J131" s="7"/>
      <c r="K131" s="7"/>
      <c r="L131" s="7"/>
      <c r="M131" s="7"/>
      <c r="N131" s="7"/>
    </row>
    <row r="132" spans="1:14" s="21" customFormat="1" ht="36" customHeight="1">
      <c r="A132" s="39" t="s">
        <v>14</v>
      </c>
      <c r="B132" s="11">
        <f t="shared" si="3"/>
        <v>6210.906</v>
      </c>
      <c r="C132" s="11"/>
      <c r="D132" s="11"/>
      <c r="E132" s="17">
        <f>E133+E134+E135</f>
        <v>5311.189</v>
      </c>
      <c r="F132" s="17">
        <f>F133+F134+F135</f>
        <v>899.717</v>
      </c>
      <c r="G132" s="7"/>
      <c r="H132" s="7"/>
      <c r="I132" s="7"/>
      <c r="J132" s="7"/>
      <c r="K132" s="7"/>
      <c r="L132" s="7"/>
      <c r="M132" s="7"/>
      <c r="N132" s="7"/>
    </row>
    <row r="133" spans="1:14" s="21" customFormat="1" ht="23.25" customHeight="1">
      <c r="A133" s="39" t="s">
        <v>15</v>
      </c>
      <c r="B133" s="11">
        <f t="shared" si="3"/>
        <v>6210.906</v>
      </c>
      <c r="C133" s="23"/>
      <c r="D133" s="23"/>
      <c r="E133" s="25">
        <f>'декабрь факт'!E133+'ноябрь факт'!E117+'октябрь факт'!E133+'сентябрь факт'!E133+'август факт'!E133+'июль факт'!E133</f>
        <v>5311.189</v>
      </c>
      <c r="F133" s="25">
        <f>'декабрь факт'!F133+'ноябрь факт'!F117+'октябрь факт'!F133+'сентябрь факт'!F133+'август факт'!F133+'июль факт'!F133</f>
        <v>899.717</v>
      </c>
      <c r="G133" s="7"/>
      <c r="H133" s="7"/>
      <c r="I133" s="7"/>
      <c r="J133" s="7"/>
      <c r="K133" s="7"/>
      <c r="L133" s="7"/>
      <c r="M133" s="7"/>
      <c r="N133" s="7"/>
    </row>
    <row r="134" spans="1:14" s="21" customFormat="1" ht="19.5" customHeight="1">
      <c r="A134" s="47" t="s">
        <v>57</v>
      </c>
      <c r="B134" s="11">
        <f t="shared" si="3"/>
        <v>0</v>
      </c>
      <c r="C134" s="14"/>
      <c r="D134" s="14"/>
      <c r="E134" s="25">
        <f>'декабрь факт'!E134+'ноябрь факт'!E118+'октябрь факт'!E134+'сентябрь факт'!E134+'август факт'!E134+'июль факт'!E134</f>
        <v>0</v>
      </c>
      <c r="F134" s="25">
        <f>'декабрь факт'!F134+'ноябрь факт'!F118+'октябрь факт'!F134+'сентябрь факт'!F134+'август факт'!F134+'июль факт'!F134</f>
        <v>0</v>
      </c>
      <c r="G134" s="7"/>
      <c r="H134" s="7"/>
      <c r="I134" s="7"/>
      <c r="J134" s="7"/>
      <c r="K134" s="7"/>
      <c r="L134" s="7"/>
      <c r="M134" s="7"/>
      <c r="N134" s="7"/>
    </row>
    <row r="135" spans="1:14" s="21" customFormat="1" ht="19.5" customHeight="1">
      <c r="A135" s="39" t="s">
        <v>16</v>
      </c>
      <c r="B135" s="11">
        <f t="shared" si="3"/>
        <v>0</v>
      </c>
      <c r="C135" s="14"/>
      <c r="D135" s="14"/>
      <c r="E135" s="25">
        <f>'декабрь факт'!E135+'ноябрь факт'!E119+'октябрь факт'!E135+'сентябрь факт'!E135+'август факт'!E135+'июль факт'!E135</f>
        <v>0</v>
      </c>
      <c r="F135" s="25">
        <f>'декабрь факт'!F135+'ноябрь факт'!F119+'октябрь факт'!F135+'сентябрь факт'!F135+'август факт'!F135+'июль факт'!F135</f>
        <v>0</v>
      </c>
      <c r="G135" s="7"/>
      <c r="H135" s="7"/>
      <c r="I135" s="7"/>
      <c r="J135" s="7"/>
      <c r="K135" s="7"/>
      <c r="L135" s="7"/>
      <c r="M135" s="7"/>
      <c r="N135" s="7"/>
    </row>
    <row r="136" spans="1:14" s="55" customFormat="1" ht="36" customHeight="1">
      <c r="A136" s="118" t="s">
        <v>31</v>
      </c>
      <c r="B136" s="11">
        <f t="shared" si="3"/>
        <v>25972.505000000005</v>
      </c>
      <c r="C136" s="17"/>
      <c r="D136" s="11"/>
      <c r="E136" s="17">
        <f>E137+E138</f>
        <v>6564.277000000001</v>
      </c>
      <c r="F136" s="18">
        <f>F137+F138</f>
        <v>19408.228000000003</v>
      </c>
      <c r="G136" s="7"/>
      <c r="H136" s="7"/>
      <c r="I136" s="7"/>
      <c r="J136" s="7"/>
      <c r="K136" s="7"/>
      <c r="L136" s="7"/>
      <c r="M136" s="7"/>
      <c r="N136" s="7"/>
    </row>
    <row r="137" spans="1:14" s="55" customFormat="1" ht="19.5" customHeight="1">
      <c r="A137" s="39" t="s">
        <v>17</v>
      </c>
      <c r="B137" s="11">
        <f t="shared" si="3"/>
        <v>3562.535</v>
      </c>
      <c r="C137" s="11"/>
      <c r="D137" s="11"/>
      <c r="E137" s="17">
        <f>'декабрь факт'!E137+'ноябрь факт'!E120+'октябрь факт'!E137+'сентябрь факт'!E137+'август факт'!E137+'июль факт'!E137</f>
        <v>1261.443</v>
      </c>
      <c r="F137" s="17">
        <f>'декабрь факт'!F137+'ноябрь факт'!F120+'октябрь факт'!F137+'сентябрь факт'!F137+'август факт'!F137+'июль факт'!F137</f>
        <v>2301.092</v>
      </c>
      <c r="G137" s="7"/>
      <c r="H137" s="7"/>
      <c r="I137" s="7"/>
      <c r="J137" s="7"/>
      <c r="K137" s="7"/>
      <c r="L137" s="7"/>
      <c r="M137" s="7"/>
      <c r="N137" s="7"/>
    </row>
    <row r="138" spans="1:14" s="55" customFormat="1" ht="19.5" customHeight="1">
      <c r="A138" s="39" t="s">
        <v>14</v>
      </c>
      <c r="B138" s="11">
        <f t="shared" si="3"/>
        <v>22409.97</v>
      </c>
      <c r="C138" s="11"/>
      <c r="D138" s="11"/>
      <c r="E138" s="17">
        <f>E139+E140</f>
        <v>5302.834000000001</v>
      </c>
      <c r="F138" s="17">
        <f>F139+F140</f>
        <v>17107.136000000002</v>
      </c>
      <c r="G138" s="7"/>
      <c r="H138" s="7"/>
      <c r="I138" s="7"/>
      <c r="J138" s="7"/>
      <c r="K138" s="7"/>
      <c r="L138" s="7"/>
      <c r="M138" s="7"/>
      <c r="N138" s="7"/>
    </row>
    <row r="139" spans="1:6" ht="18.75" customHeight="1">
      <c r="A139" s="39" t="s">
        <v>15</v>
      </c>
      <c r="B139" s="11">
        <f t="shared" si="3"/>
        <v>380.61199999999997</v>
      </c>
      <c r="C139" s="13"/>
      <c r="D139" s="11"/>
      <c r="E139" s="25">
        <f>'декабрь факт'!E139+'ноябрь факт'!E122+'октябрь факт'!E139+'сентябрь факт'!E139+'август факт'!E139+'июль факт'!E139</f>
        <v>380.61199999999997</v>
      </c>
      <c r="F139" s="25">
        <f>'декабрь факт'!F139+'ноябрь факт'!F122+'октябрь факт'!F139+'сентябрь факт'!F139+'август факт'!F139+'июль факт'!F139</f>
        <v>0</v>
      </c>
    </row>
    <row r="140" spans="1:14" s="16" customFormat="1" ht="25.5" customHeight="1" thickBot="1">
      <c r="A140" s="38" t="s">
        <v>16</v>
      </c>
      <c r="B140" s="54">
        <f aca="true" t="shared" si="4" ref="B140:B155">C140+D140+E140+F140</f>
        <v>22029.358000000004</v>
      </c>
      <c r="C140" s="59"/>
      <c r="D140" s="54"/>
      <c r="E140" s="25">
        <f>'декабрь факт'!E140+'ноябрь факт'!E123+'октябрь факт'!E140+'сентябрь факт'!E140+'август факт'!E140+'июль факт'!E140</f>
        <v>4922.222000000001</v>
      </c>
      <c r="F140" s="25">
        <f>'декабрь факт'!F140+'ноябрь факт'!F123+'октябрь факт'!F140+'сентябрь факт'!F140+'август факт'!F140+'июль факт'!F140</f>
        <v>17107.136000000002</v>
      </c>
      <c r="G140" s="10"/>
      <c r="H140" s="10"/>
      <c r="I140" s="10"/>
      <c r="J140" s="10"/>
      <c r="K140" s="10"/>
      <c r="L140" s="10"/>
      <c r="M140" s="10"/>
      <c r="N140" s="10"/>
    </row>
    <row r="141" spans="1:6" ht="28.5" customHeight="1" thickBot="1">
      <c r="A141" s="132" t="s">
        <v>17</v>
      </c>
      <c r="B141" s="133" t="e">
        <f t="shared" si="4"/>
        <v>#REF!</v>
      </c>
      <c r="C141" s="134" t="e">
        <f>C142+C143+C147</f>
        <v>#REF!</v>
      </c>
      <c r="D141" s="134" t="e">
        <f>D142+D143+D147</f>
        <v>#REF!</v>
      </c>
      <c r="E141" s="134" t="e">
        <f>E142+E143+E147</f>
        <v>#REF!</v>
      </c>
      <c r="F141" s="135" t="e">
        <f>F142+F143+F147</f>
        <v>#REF!</v>
      </c>
    </row>
    <row r="142" spans="1:14" s="31" customFormat="1" ht="28.5" customHeight="1">
      <c r="A142" s="52" t="s">
        <v>59</v>
      </c>
      <c r="B142" s="68" t="e">
        <f t="shared" si="4"/>
        <v>#REF!</v>
      </c>
      <c r="C142" s="69" t="e">
        <f>C10+C24+C29+C34+C39+C47+C52+C57+C62+C67+C78+C83+C90+C95+C100+C105+C110+C115+C120+C125+C131+C137</f>
        <v>#REF!</v>
      </c>
      <c r="D142" s="69" t="e">
        <f>D10+D24+D29+D34+D39+D47+D52+D57+D62+D67+D78+D83+D90+D95+D100+D105+D110+D115+D120+D125+D131+D137</f>
        <v>#REF!</v>
      </c>
      <c r="E142" s="69" t="e">
        <f>E10+E24+E29+E34+E39+E47+E52+E57+E62+E67+E78+E83+E90+E95+E100+E105+E110+E115+E120+E125+E131+E137</f>
        <v>#REF!</v>
      </c>
      <c r="F142" s="70" t="e">
        <f>F10+F24+F29+F34+F39+F47+F52+F57+F62+F67+F78+F83+F90+F95+F100+F105+F110+F115+F120+F125+F131+F137</f>
        <v>#REF!</v>
      </c>
      <c r="G142" s="36"/>
      <c r="H142" s="36"/>
      <c r="I142" s="36"/>
      <c r="J142" s="36"/>
      <c r="K142" s="36"/>
      <c r="L142" s="36"/>
      <c r="M142" s="36"/>
      <c r="N142" s="36"/>
    </row>
    <row r="143" spans="1:14" s="22" customFormat="1" ht="28.5" customHeight="1">
      <c r="A143" s="52" t="s">
        <v>61</v>
      </c>
      <c r="B143" s="9" t="e">
        <f t="shared" si="4"/>
        <v>#REF!</v>
      </c>
      <c r="C143" s="17" t="e">
        <f>C11+C40+C68+C84</f>
        <v>#REF!</v>
      </c>
      <c r="D143" s="17">
        <f aca="true" t="shared" si="5" ref="D143:F144">D11+D40+D68+D84</f>
        <v>2571.6400000000003</v>
      </c>
      <c r="E143" s="17">
        <f t="shared" si="5"/>
        <v>19220.964000000004</v>
      </c>
      <c r="F143" s="18">
        <f t="shared" si="5"/>
        <v>351.292</v>
      </c>
      <c r="G143" s="37"/>
      <c r="H143" s="37"/>
      <c r="I143" s="37"/>
      <c r="J143" s="37"/>
      <c r="K143" s="37"/>
      <c r="L143" s="37"/>
      <c r="M143" s="37"/>
      <c r="N143" s="37"/>
    </row>
    <row r="144" spans="1:6" s="3" customFormat="1" ht="28.5" customHeight="1">
      <c r="A144" s="52" t="s">
        <v>60</v>
      </c>
      <c r="B144" s="9">
        <f t="shared" si="4"/>
        <v>2966.437000000001</v>
      </c>
      <c r="C144" s="17">
        <f>C12+C41+C69+C85</f>
        <v>2925.259000000001</v>
      </c>
      <c r="D144" s="17">
        <f t="shared" si="5"/>
        <v>7.154000000000001</v>
      </c>
      <c r="E144" s="17">
        <f t="shared" si="5"/>
        <v>33.46</v>
      </c>
      <c r="F144" s="18">
        <f t="shared" si="5"/>
        <v>0.564</v>
      </c>
    </row>
    <row r="145" spans="1:14" s="80" customFormat="1" ht="33" customHeight="1">
      <c r="A145" s="39" t="s">
        <v>70</v>
      </c>
      <c r="B145" s="9">
        <f t="shared" si="4"/>
        <v>17187.629</v>
      </c>
      <c r="C145" s="17">
        <f>C17</f>
        <v>17187.629</v>
      </c>
      <c r="D145" s="17">
        <f>D17</f>
        <v>0</v>
      </c>
      <c r="E145" s="17">
        <f>E17</f>
        <v>0</v>
      </c>
      <c r="F145" s="17">
        <f>F17</f>
        <v>0</v>
      </c>
      <c r="G145" s="37"/>
      <c r="H145" s="37"/>
      <c r="I145" s="37"/>
      <c r="J145" s="37"/>
      <c r="K145" s="37"/>
      <c r="L145" s="37"/>
      <c r="M145" s="37"/>
      <c r="N145" s="37"/>
    </row>
    <row r="146" spans="1:14" s="81" customFormat="1" ht="24.75" customHeight="1">
      <c r="A146" s="52" t="s">
        <v>71</v>
      </c>
      <c r="B146" s="9">
        <f t="shared" si="4"/>
        <v>64.475</v>
      </c>
      <c r="C146" s="17">
        <f>C19</f>
        <v>64.475</v>
      </c>
      <c r="D146" s="17">
        <f>D19</f>
        <v>0</v>
      </c>
      <c r="E146" s="17">
        <f>E19</f>
        <v>0</v>
      </c>
      <c r="F146" s="17">
        <f>F19</f>
        <v>0</v>
      </c>
      <c r="G146" s="3"/>
      <c r="H146" s="3"/>
      <c r="I146" s="3"/>
      <c r="J146" s="3"/>
      <c r="K146" s="3"/>
      <c r="L146" s="3"/>
      <c r="M146" s="3"/>
      <c r="N146" s="3"/>
    </row>
    <row r="147" spans="1:14" s="22" customFormat="1" ht="28.5" customHeight="1">
      <c r="A147" s="136" t="s">
        <v>39</v>
      </c>
      <c r="B147" s="9">
        <f t="shared" si="4"/>
        <v>7290.819</v>
      </c>
      <c r="C147" s="17">
        <f>C8</f>
        <v>7290.819</v>
      </c>
      <c r="D147" s="17"/>
      <c r="E147" s="17"/>
      <c r="F147" s="18"/>
      <c r="G147" s="37"/>
      <c r="H147" s="37"/>
      <c r="I147" s="37"/>
      <c r="J147" s="37"/>
      <c r="K147" s="37"/>
      <c r="L147" s="37"/>
      <c r="M147" s="37"/>
      <c r="N147" s="37"/>
    </row>
    <row r="148" spans="1:6" ht="28.5" customHeight="1" thickBot="1">
      <c r="A148" s="136" t="s">
        <v>40</v>
      </c>
      <c r="B148" s="49">
        <f t="shared" si="4"/>
        <v>16.737000000000002</v>
      </c>
      <c r="C148" s="137">
        <f>C9</f>
        <v>16.737000000000002</v>
      </c>
      <c r="D148" s="137"/>
      <c r="E148" s="137"/>
      <c r="F148" s="138"/>
    </row>
    <row r="149" spans="1:6" ht="19.5" thickBot="1">
      <c r="A149" s="139" t="s">
        <v>18</v>
      </c>
      <c r="B149" s="140">
        <f t="shared" si="4"/>
        <v>175845.505</v>
      </c>
      <c r="C149" s="141">
        <f>C150+C151+C152</f>
        <v>3054.179</v>
      </c>
      <c r="D149" s="141">
        <f>D150+D151+D152</f>
        <v>8.96</v>
      </c>
      <c r="E149" s="141">
        <f>E150+E151+E152</f>
        <v>26606.58</v>
      </c>
      <c r="F149" s="142">
        <f>F150+F151+F152</f>
        <v>146175.786</v>
      </c>
    </row>
    <row r="150" spans="1:6" ht="27.75" customHeight="1">
      <c r="A150" s="143" t="s">
        <v>15</v>
      </c>
      <c r="B150" s="144">
        <f t="shared" si="4"/>
        <v>66109.31799999997</v>
      </c>
      <c r="C150" s="53">
        <f>C14+C26+C31+C36+C43+C49+C54+C59+C64+C75+C80+C87+C92+C97+C102+C107+C112+C117+C122+C127+C133+C139</f>
        <v>2589.572</v>
      </c>
      <c r="D150" s="53">
        <f>D14+D26+D31+D36+D43+D49+D54+D59+D64+D75+D80+D87+D92+D97+D102+D107+D112+D117+D122+D127+D133+D139</f>
        <v>0</v>
      </c>
      <c r="E150" s="53">
        <f>E14+E26+E31+E36+E43+E49+E54+E59+E64+E75+E80+E87+E92+E97+E102+E107+E112+E117+E122+E127+E133+E139</f>
        <v>15358.371</v>
      </c>
      <c r="F150" s="72">
        <f>F14+F26+F31+F36+F43+F49+F54+F59+F64+F75+F80+F87+F92+F97+F102+F107+F112+F117+F122+F127+F133+F139</f>
        <v>48161.37499999998</v>
      </c>
    </row>
    <row r="151" spans="1:6" ht="27.75" customHeight="1">
      <c r="A151" s="47" t="s">
        <v>57</v>
      </c>
      <c r="B151" s="9">
        <f t="shared" si="4"/>
        <v>3285.928</v>
      </c>
      <c r="C151" s="17">
        <f>C15+C44+C128+C134</f>
        <v>0</v>
      </c>
      <c r="D151" s="17">
        <f>D15+D44+D128+D134</f>
        <v>0</v>
      </c>
      <c r="E151" s="17">
        <f>E15+E44+E128+E134</f>
        <v>720.878</v>
      </c>
      <c r="F151" s="18">
        <f>F15+F44+F128+F134</f>
        <v>2565.0499999999997</v>
      </c>
    </row>
    <row r="152" spans="1:6" ht="27.75" customHeight="1" thickBot="1">
      <c r="A152" s="132" t="s">
        <v>16</v>
      </c>
      <c r="B152" s="49">
        <f t="shared" si="4"/>
        <v>106450.25900000002</v>
      </c>
      <c r="C152" s="137">
        <f>C16+C27+C32+C37++C45+C50+C55+C60+C65+C76+C81+C88+C93+C98+C103+C108+C113+C118+C123+C129+C135+C140</f>
        <v>464.6070000000001</v>
      </c>
      <c r="D152" s="137">
        <f>D16+D27+D32+D37++D45+D50+D55+D60+D65+D76+D81+D88+D93+D98+D103+D108+D113+D118+D123+D129+D135+D140</f>
        <v>8.96</v>
      </c>
      <c r="E152" s="137">
        <f>E16+E27+E32+E37++E45+E50+E55+E60+E65+E76+E81+E88+E93+E98+E103+E108+E113+E118+E123+E129+E135+E140</f>
        <v>10527.331</v>
      </c>
      <c r="F152" s="138">
        <f>F16+F27+F32+F37++F45+F50+F55+F60+F65+F76+F81+F88+F93+F98+F103+F108+F113+F118+F123+F129+F135+F140</f>
        <v>95449.36100000002</v>
      </c>
    </row>
    <row r="153" spans="1:6" ht="27.75" customHeight="1" thickBot="1">
      <c r="A153" s="145" t="s">
        <v>46</v>
      </c>
      <c r="B153" s="85">
        <f t="shared" si="4"/>
        <v>3047.649000000001</v>
      </c>
      <c r="C153" s="146">
        <f>C154+C155</f>
        <v>3006.471000000001</v>
      </c>
      <c r="D153" s="146">
        <f>D154+D155</f>
        <v>7.154000000000001</v>
      </c>
      <c r="E153" s="146">
        <f>E154+E155</f>
        <v>33.46</v>
      </c>
      <c r="F153" s="147">
        <f>F154+F155</f>
        <v>0.564</v>
      </c>
    </row>
    <row r="154" spans="1:6" ht="27.75" customHeight="1">
      <c r="A154" s="148" t="s">
        <v>47</v>
      </c>
      <c r="B154" s="68">
        <f t="shared" si="4"/>
        <v>3030.9120000000007</v>
      </c>
      <c r="C154" s="69">
        <f>C12+C19+C41+C69+C85</f>
        <v>2989.734000000001</v>
      </c>
      <c r="D154" s="69">
        <f>D12+D41+D69+D85</f>
        <v>7.154000000000001</v>
      </c>
      <c r="E154" s="69">
        <f>E12+E41+E69+E85</f>
        <v>33.46</v>
      </c>
      <c r="F154" s="70">
        <f>F12+F41+F69+F85</f>
        <v>0.564</v>
      </c>
    </row>
    <row r="155" spans="1:6" ht="27.75" customHeight="1" thickBot="1">
      <c r="A155" s="48" t="s">
        <v>55</v>
      </c>
      <c r="B155" s="49">
        <f t="shared" si="4"/>
        <v>16.737000000000002</v>
      </c>
      <c r="C155" s="137">
        <f>C9</f>
        <v>16.737000000000002</v>
      </c>
      <c r="D155" s="137">
        <f>D9</f>
        <v>0</v>
      </c>
      <c r="E155" s="137">
        <f>E9</f>
        <v>0</v>
      </c>
      <c r="F155" s="138">
        <f>F9</f>
        <v>0</v>
      </c>
    </row>
    <row r="156" spans="1:6" ht="22.5" customHeight="1" thickBot="1">
      <c r="A156" s="57"/>
      <c r="B156" s="149"/>
      <c r="C156" s="149"/>
      <c r="D156" s="149"/>
      <c r="E156" s="149"/>
      <c r="F156" s="149"/>
    </row>
    <row r="157" spans="1:6" ht="24" thickBot="1">
      <c r="A157" s="84" t="s">
        <v>62</v>
      </c>
      <c r="B157" s="85" t="e">
        <f>C157+D157+E157+F157</f>
        <v>#REF!</v>
      </c>
      <c r="C157" s="86" t="e">
        <f>C6+C17+C23+C28+C33+C38+C46+C51+C56+C61+C66+C77+C82+C89+C94+C99+C104+C109+C114+C119+C124+C130+C136</f>
        <v>#REF!</v>
      </c>
      <c r="D157" s="86" t="e">
        <f>D6+D17+D23+D28+D33+D38+D46+D51+D56+D61+D66+D77+D82+D89+D94+D99+D104+D109+D114+D119+D124+D130+D136</f>
        <v>#REF!</v>
      </c>
      <c r="E157" s="86" t="e">
        <f>E6+E17+E23+E28+E33+E38+E46+E51+E56+E61+E66+E77+E82+E89+E94+E99+E104+E109+E114+E119+E124+E130+E136</f>
        <v>#REF!</v>
      </c>
      <c r="F157" s="86" t="e">
        <f>F6+F17+F23+F28+F33+F38+F46+F51+F56+F61+F66+F77+F82+F89+F94+F99+F104+F109+F114+F119+F124+F130+F136</f>
        <v>#REF!</v>
      </c>
    </row>
    <row r="158" spans="1:6" ht="12.75">
      <c r="A158" s="57"/>
      <c r="B158" s="57"/>
      <c r="C158" s="57"/>
      <c r="D158" s="57"/>
      <c r="E158" s="57"/>
      <c r="F158" s="57"/>
    </row>
  </sheetData>
  <sheetProtection/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4"/>
  <sheetViews>
    <sheetView zoomScale="60" zoomScaleNormal="60" zoomScalePageLayoutView="0" workbookViewId="0" topLeftCell="A1">
      <pane xSplit="1" ySplit="5" topLeftCell="B6" activePane="bottomRight" state="frozen"/>
      <selection pane="topLeft" activeCell="A158" sqref="A158"/>
      <selection pane="topRight" activeCell="A158" sqref="A158"/>
      <selection pane="bottomLeft" activeCell="A158" sqref="A158"/>
      <selection pane="bottomRight" activeCell="A1" sqref="A1:IV2"/>
    </sheetView>
  </sheetViews>
  <sheetFormatPr defaultColWidth="9.00390625" defaultRowHeight="12.75"/>
  <cols>
    <col min="1" max="1" width="55.00390625" style="8" customWidth="1"/>
    <col min="2" max="6" width="25.25390625" style="8" customWidth="1"/>
    <col min="7" max="8" width="19.375" style="8" customWidth="1"/>
    <col min="9" max="11" width="19.375" style="0" customWidth="1"/>
  </cols>
  <sheetData>
    <row r="1" spans="1:8" s="34" customFormat="1" ht="64.5" customHeight="1">
      <c r="A1" s="202" t="s">
        <v>82</v>
      </c>
      <c r="B1" s="202"/>
      <c r="C1" s="202"/>
      <c r="D1" s="202"/>
      <c r="E1" s="202"/>
      <c r="F1" s="202"/>
      <c r="G1" s="107"/>
      <c r="H1" s="107"/>
    </row>
    <row r="2" spans="1:8" s="1" customFormat="1" ht="23.25">
      <c r="A2" s="203" t="s">
        <v>84</v>
      </c>
      <c r="B2" s="203"/>
      <c r="C2" s="203"/>
      <c r="D2" s="204"/>
      <c r="E2" s="204"/>
      <c r="F2" s="204"/>
      <c r="G2" s="108"/>
      <c r="H2" s="108"/>
    </row>
    <row r="3" spans="2:6" ht="18">
      <c r="B3" s="30"/>
      <c r="C3" s="30"/>
      <c r="D3" s="30"/>
      <c r="E3" s="30"/>
      <c r="F3" s="30"/>
    </row>
    <row r="4" spans="2:6" ht="18.75" thickBot="1">
      <c r="B4" s="30"/>
      <c r="C4" s="30"/>
      <c r="D4" s="30"/>
      <c r="E4" s="30"/>
      <c r="F4" s="30"/>
    </row>
    <row r="5" spans="1:8" s="4" customFormat="1" ht="29.25" customHeight="1" thickBot="1">
      <c r="A5" s="109" t="s">
        <v>20</v>
      </c>
      <c r="B5" s="150"/>
      <c r="C5" s="111" t="s">
        <v>0</v>
      </c>
      <c r="D5" s="111" t="s">
        <v>1</v>
      </c>
      <c r="E5" s="111" t="s">
        <v>2</v>
      </c>
      <c r="F5" s="112" t="s">
        <v>3</v>
      </c>
      <c r="G5" s="5"/>
      <c r="H5" s="5"/>
    </row>
    <row r="6" spans="1:8" s="27" customFormat="1" ht="57" customHeight="1" thickBot="1">
      <c r="A6" s="67" t="s">
        <v>37</v>
      </c>
      <c r="B6" s="56">
        <f aca="true" t="shared" si="0" ref="B6:B69">C6+D6+E6+F6</f>
        <v>79883.086</v>
      </c>
      <c r="C6" s="172">
        <f>C8+C10+C11+C13</f>
        <v>27444.380999999998</v>
      </c>
      <c r="D6" s="172">
        <f>D8+D10+D11+D13</f>
        <v>2393.571</v>
      </c>
      <c r="E6" s="172">
        <f>E8+E10+E11+E13</f>
        <v>21934.074999999997</v>
      </c>
      <c r="F6" s="173">
        <f>F8+F10+F11+F13</f>
        <v>28111.059</v>
      </c>
      <c r="G6" s="7"/>
      <c r="H6" s="7"/>
    </row>
    <row r="7" spans="1:8" s="6" customFormat="1" ht="40.5" customHeight="1">
      <c r="A7" s="67" t="s">
        <v>44</v>
      </c>
      <c r="B7" s="11">
        <f t="shared" si="0"/>
        <v>20.005</v>
      </c>
      <c r="C7" s="23">
        <f>C9+C12</f>
        <v>9.247</v>
      </c>
      <c r="D7" s="23">
        <f>D9+D12</f>
        <v>1.56</v>
      </c>
      <c r="E7" s="23">
        <f>E9+E12</f>
        <v>9.024</v>
      </c>
      <c r="F7" s="24">
        <f>F9+F12</f>
        <v>0.174</v>
      </c>
      <c r="G7" s="7"/>
      <c r="H7" s="7"/>
    </row>
    <row r="8" spans="1:8" s="6" customFormat="1" ht="24.75" customHeight="1">
      <c r="A8" s="113" t="s">
        <v>39</v>
      </c>
      <c r="B8" s="11">
        <f t="shared" si="0"/>
        <v>1364.57</v>
      </c>
      <c r="C8" s="23">
        <v>1364.57</v>
      </c>
      <c r="D8" s="23"/>
      <c r="E8" s="23"/>
      <c r="F8" s="24"/>
      <c r="G8" s="7"/>
      <c r="H8" s="7"/>
    </row>
    <row r="9" spans="1:8" s="6" customFormat="1" ht="24.75" customHeight="1">
      <c r="A9" s="113" t="s">
        <v>40</v>
      </c>
      <c r="B9" s="11">
        <f t="shared" si="0"/>
        <v>3.323</v>
      </c>
      <c r="C9" s="23">
        <v>3.323</v>
      </c>
      <c r="D9" s="23"/>
      <c r="E9" s="23"/>
      <c r="F9" s="24"/>
      <c r="G9" s="7"/>
      <c r="H9" s="7"/>
    </row>
    <row r="10" spans="1:6" s="7" customFormat="1" ht="47.25" customHeight="1">
      <c r="A10" s="50" t="s">
        <v>41</v>
      </c>
      <c r="B10" s="11">
        <f t="shared" si="0"/>
        <v>52072.594</v>
      </c>
      <c r="C10" s="11">
        <v>22925.639</v>
      </c>
      <c r="D10" s="11">
        <f>2391.951-D11</f>
        <v>1850.606</v>
      </c>
      <c r="E10" s="11">
        <v>15996.704</v>
      </c>
      <c r="F10" s="11">
        <f>11406.468-F11</f>
        <v>11299.645</v>
      </c>
    </row>
    <row r="11" spans="1:8" s="51" customFormat="1" ht="39.75" customHeight="1">
      <c r="A11" s="50" t="s">
        <v>42</v>
      </c>
      <c r="B11" s="116">
        <f t="shared" si="0"/>
        <v>8608.868</v>
      </c>
      <c r="C11" s="115">
        <v>3111.534</v>
      </c>
      <c r="D11" s="116">
        <v>541.345</v>
      </c>
      <c r="E11" s="116">
        <v>4849.166</v>
      </c>
      <c r="F11" s="117">
        <v>106.823</v>
      </c>
      <c r="G11" s="45"/>
      <c r="H11" s="45"/>
    </row>
    <row r="12" spans="1:8" s="51" customFormat="1" ht="39.75" customHeight="1">
      <c r="A12" s="50" t="s">
        <v>43</v>
      </c>
      <c r="B12" s="116">
        <f t="shared" si="0"/>
        <v>16.682</v>
      </c>
      <c r="C12" s="115">
        <v>5.924</v>
      </c>
      <c r="D12" s="116">
        <v>1.56</v>
      </c>
      <c r="E12" s="116">
        <v>9.024</v>
      </c>
      <c r="F12" s="117">
        <v>0.174</v>
      </c>
      <c r="G12" s="45"/>
      <c r="H12" s="45"/>
    </row>
    <row r="13" spans="1:8" s="20" customFormat="1" ht="20.25" customHeight="1">
      <c r="A13" s="39" t="s">
        <v>14</v>
      </c>
      <c r="B13" s="11">
        <f t="shared" si="0"/>
        <v>17837.054</v>
      </c>
      <c r="C13" s="11">
        <f>C14+C15+C16</f>
        <v>42.638000000000005</v>
      </c>
      <c r="D13" s="11">
        <f>D14+D15+D16</f>
        <v>1.62</v>
      </c>
      <c r="E13" s="11">
        <f>E14+E15+E16</f>
        <v>1088.205</v>
      </c>
      <c r="F13" s="11">
        <f>F14+F15+F16</f>
        <v>16704.591</v>
      </c>
      <c r="G13" s="7"/>
      <c r="H13" s="7"/>
    </row>
    <row r="14" spans="1:6" s="7" customFormat="1" ht="21.75" customHeight="1">
      <c r="A14" s="39" t="s">
        <v>15</v>
      </c>
      <c r="B14" s="11">
        <f t="shared" si="0"/>
        <v>5325.979</v>
      </c>
      <c r="C14" s="14">
        <v>18.542</v>
      </c>
      <c r="D14" s="14">
        <v>0</v>
      </c>
      <c r="E14" s="14">
        <v>259.241</v>
      </c>
      <c r="F14" s="14">
        <v>5048.196</v>
      </c>
    </row>
    <row r="15" spans="1:6" s="7" customFormat="1" ht="20.25" customHeight="1">
      <c r="A15" s="47" t="s">
        <v>57</v>
      </c>
      <c r="B15" s="11">
        <f t="shared" si="0"/>
        <v>0</v>
      </c>
      <c r="C15" s="14">
        <v>0</v>
      </c>
      <c r="D15" s="14">
        <v>0</v>
      </c>
      <c r="E15" s="14">
        <v>0</v>
      </c>
      <c r="F15" s="14">
        <v>0</v>
      </c>
    </row>
    <row r="16" spans="1:6" s="7" customFormat="1" ht="24.75" customHeight="1">
      <c r="A16" s="39" t="s">
        <v>16</v>
      </c>
      <c r="B16" s="11">
        <f t="shared" si="0"/>
        <v>12511.075</v>
      </c>
      <c r="C16" s="14">
        <v>24.096</v>
      </c>
      <c r="D16" s="14">
        <v>1.62</v>
      </c>
      <c r="E16" s="14">
        <v>828.964</v>
      </c>
      <c r="F16" s="14">
        <v>11656.395</v>
      </c>
    </row>
    <row r="17" spans="1:8" s="77" customFormat="1" ht="68.25" customHeight="1">
      <c r="A17" s="118" t="s">
        <v>66</v>
      </c>
      <c r="B17" s="11">
        <f t="shared" si="0"/>
        <v>3537.976</v>
      </c>
      <c r="C17" s="23">
        <f>C18+C20</f>
        <v>3537.976</v>
      </c>
      <c r="D17" s="23">
        <f>D18+D20</f>
        <v>0</v>
      </c>
      <c r="E17" s="23">
        <f>E18+E20</f>
        <v>0</v>
      </c>
      <c r="F17" s="24">
        <f>F18+F20</f>
        <v>0</v>
      </c>
      <c r="G17" s="7"/>
      <c r="H17" s="7"/>
    </row>
    <row r="18" spans="1:8" s="2" customFormat="1" ht="24.75" customHeight="1">
      <c r="A18" s="39" t="s">
        <v>17</v>
      </c>
      <c r="B18" s="78">
        <f t="shared" si="0"/>
        <v>3537.976</v>
      </c>
      <c r="C18" s="79">
        <v>3537.976</v>
      </c>
      <c r="D18" s="59"/>
      <c r="E18" s="59"/>
      <c r="F18" s="74"/>
      <c r="G18" s="7"/>
      <c r="H18" s="7"/>
    </row>
    <row r="19" spans="1:8" s="51" customFormat="1" ht="26.25" customHeight="1">
      <c r="A19" s="50" t="s">
        <v>67</v>
      </c>
      <c r="B19" s="119">
        <f t="shared" si="0"/>
        <v>9.705</v>
      </c>
      <c r="C19" s="79">
        <v>9.705</v>
      </c>
      <c r="D19" s="120"/>
      <c r="E19" s="120"/>
      <c r="F19" s="121"/>
      <c r="G19" s="45"/>
      <c r="H19" s="45"/>
    </row>
    <row r="20" spans="1:8" s="2" customFormat="1" ht="24.75" customHeight="1">
      <c r="A20" s="39" t="s">
        <v>14</v>
      </c>
      <c r="B20" s="11">
        <f t="shared" si="0"/>
        <v>0</v>
      </c>
      <c r="C20" s="23">
        <f>C21+C22</f>
        <v>0</v>
      </c>
      <c r="D20" s="23">
        <f>D21+D22</f>
        <v>0</v>
      </c>
      <c r="E20" s="23">
        <f>E21+E22</f>
        <v>0</v>
      </c>
      <c r="F20" s="24">
        <f>F21+F22</f>
        <v>0</v>
      </c>
      <c r="G20" s="7"/>
      <c r="H20" s="7"/>
    </row>
    <row r="21" spans="1:8" s="2" customFormat="1" ht="24.75" customHeight="1">
      <c r="A21" s="39" t="s">
        <v>15</v>
      </c>
      <c r="B21" s="11">
        <f t="shared" si="0"/>
        <v>0</v>
      </c>
      <c r="C21" s="59"/>
      <c r="D21" s="59"/>
      <c r="E21" s="59"/>
      <c r="F21" s="74"/>
      <c r="G21" s="7"/>
      <c r="H21" s="7"/>
    </row>
    <row r="22" spans="1:8" s="2" customFormat="1" ht="24.75" customHeight="1">
      <c r="A22" s="39" t="s">
        <v>16</v>
      </c>
      <c r="B22" s="54">
        <f t="shared" si="0"/>
        <v>0</v>
      </c>
      <c r="C22" s="59"/>
      <c r="D22" s="59"/>
      <c r="E22" s="59"/>
      <c r="F22" s="74"/>
      <c r="G22" s="7"/>
      <c r="H22" s="7"/>
    </row>
    <row r="23" spans="1:8" s="2" customFormat="1" ht="47.25" customHeight="1">
      <c r="A23" s="118" t="s">
        <v>36</v>
      </c>
      <c r="B23" s="11">
        <f t="shared" si="0"/>
        <v>6479.047</v>
      </c>
      <c r="C23" s="23">
        <f>C24+C25</f>
        <v>1004.1099999999999</v>
      </c>
      <c r="D23" s="23"/>
      <c r="E23" s="23">
        <f>E24+E25</f>
        <v>2341.602</v>
      </c>
      <c r="F23" s="24">
        <f>F24+F25</f>
        <v>3133.335</v>
      </c>
      <c r="G23" s="7"/>
      <c r="H23" s="7"/>
    </row>
    <row r="24" spans="1:6" s="7" customFormat="1" ht="21.75" customHeight="1">
      <c r="A24" s="39" t="s">
        <v>17</v>
      </c>
      <c r="B24" s="11">
        <f t="shared" si="0"/>
        <v>4103.455</v>
      </c>
      <c r="C24" s="11">
        <v>874.56</v>
      </c>
      <c r="D24" s="11"/>
      <c r="E24" s="11">
        <v>2007.147</v>
      </c>
      <c r="F24" s="11">
        <v>1221.748</v>
      </c>
    </row>
    <row r="25" spans="1:8" s="20" customFormat="1" ht="19.5" customHeight="1">
      <c r="A25" s="39" t="s">
        <v>14</v>
      </c>
      <c r="B25" s="11">
        <f t="shared" si="0"/>
        <v>2375.592</v>
      </c>
      <c r="C25" s="23">
        <f>C26+C27</f>
        <v>129.55</v>
      </c>
      <c r="D25" s="23">
        <f>D26+D27</f>
        <v>0</v>
      </c>
      <c r="E25" s="23">
        <f>E26+E27</f>
        <v>334.455</v>
      </c>
      <c r="F25" s="23">
        <f>F26+F27</f>
        <v>1911.587</v>
      </c>
      <c r="G25" s="7"/>
      <c r="H25" s="7"/>
    </row>
    <row r="26" spans="1:6" s="7" customFormat="1" ht="17.25" customHeight="1">
      <c r="A26" s="39" t="s">
        <v>15</v>
      </c>
      <c r="B26" s="11">
        <f t="shared" si="0"/>
        <v>1380.374</v>
      </c>
      <c r="C26" s="14">
        <v>0</v>
      </c>
      <c r="D26" s="14"/>
      <c r="E26" s="14">
        <v>80.66</v>
      </c>
      <c r="F26" s="14">
        <v>1299.714</v>
      </c>
    </row>
    <row r="27" spans="1:6" s="7" customFormat="1" ht="17.25" customHeight="1">
      <c r="A27" s="39" t="s">
        <v>16</v>
      </c>
      <c r="B27" s="11">
        <f t="shared" si="0"/>
        <v>995.2180000000001</v>
      </c>
      <c r="C27" s="14">
        <v>129.55</v>
      </c>
      <c r="D27" s="14"/>
      <c r="E27" s="14">
        <v>253.795</v>
      </c>
      <c r="F27" s="14">
        <v>611.873</v>
      </c>
    </row>
    <row r="28" spans="1:8" s="2" customFormat="1" ht="35.25" customHeight="1">
      <c r="A28" s="118" t="s">
        <v>6</v>
      </c>
      <c r="B28" s="11">
        <f t="shared" si="0"/>
        <v>1474.981</v>
      </c>
      <c r="C28" s="23">
        <f>C29+C30</f>
        <v>1474.981</v>
      </c>
      <c r="D28" s="11"/>
      <c r="E28" s="11"/>
      <c r="F28" s="12"/>
      <c r="G28" s="7"/>
      <c r="H28" s="7"/>
    </row>
    <row r="29" spans="1:6" s="7" customFormat="1" ht="19.5" customHeight="1">
      <c r="A29" s="39" t="s">
        <v>17</v>
      </c>
      <c r="B29" s="11">
        <f t="shared" si="0"/>
        <v>1473.042</v>
      </c>
      <c r="C29" s="11">
        <v>1473.042</v>
      </c>
      <c r="D29" s="11"/>
      <c r="E29" s="23"/>
      <c r="F29" s="24"/>
    </row>
    <row r="30" spans="1:8" s="20" customFormat="1" ht="18" customHeight="1">
      <c r="A30" s="39" t="s">
        <v>14</v>
      </c>
      <c r="B30" s="11">
        <f t="shared" si="0"/>
        <v>1.939</v>
      </c>
      <c r="C30" s="23">
        <f>C31+C32</f>
        <v>1.939</v>
      </c>
      <c r="D30" s="11"/>
      <c r="E30" s="23"/>
      <c r="F30" s="24"/>
      <c r="G30" s="7"/>
      <c r="H30" s="7"/>
    </row>
    <row r="31" spans="1:6" s="7" customFormat="1" ht="19.5" customHeight="1">
      <c r="A31" s="39" t="s">
        <v>15</v>
      </c>
      <c r="B31" s="11">
        <f t="shared" si="0"/>
        <v>1.939</v>
      </c>
      <c r="C31" s="14">
        <v>1.939</v>
      </c>
      <c r="D31" s="14"/>
      <c r="E31" s="14"/>
      <c r="F31" s="15"/>
    </row>
    <row r="32" spans="1:6" s="7" customFormat="1" ht="19.5" customHeight="1">
      <c r="A32" s="39" t="s">
        <v>16</v>
      </c>
      <c r="B32" s="11">
        <f t="shared" si="0"/>
        <v>0</v>
      </c>
      <c r="C32" s="14"/>
      <c r="D32" s="14"/>
      <c r="E32" s="14"/>
      <c r="F32" s="15"/>
    </row>
    <row r="33" spans="1:8" s="2" customFormat="1" ht="42.75" customHeight="1">
      <c r="A33" s="118" t="s">
        <v>72</v>
      </c>
      <c r="B33" s="11">
        <f t="shared" si="0"/>
        <v>0</v>
      </c>
      <c r="C33" s="23">
        <f>C34+C35</f>
        <v>0</v>
      </c>
      <c r="D33" s="23">
        <f>D34+D35</f>
        <v>0</v>
      </c>
      <c r="E33" s="23">
        <f>E34+E35</f>
        <v>0</v>
      </c>
      <c r="F33" s="24">
        <f>F34+F35</f>
        <v>0</v>
      </c>
      <c r="G33" s="7"/>
      <c r="H33" s="7"/>
    </row>
    <row r="34" spans="1:6" s="7" customFormat="1" ht="21.75" customHeight="1">
      <c r="A34" s="39" t="s">
        <v>17</v>
      </c>
      <c r="B34" s="11">
        <f t="shared" si="0"/>
        <v>0</v>
      </c>
      <c r="C34" s="11"/>
      <c r="D34" s="11"/>
      <c r="E34" s="11"/>
      <c r="F34" s="12"/>
    </row>
    <row r="35" spans="1:8" s="20" customFormat="1" ht="21" customHeight="1">
      <c r="A35" s="39" t="s">
        <v>14</v>
      </c>
      <c r="B35" s="11">
        <f t="shared" si="0"/>
        <v>0</v>
      </c>
      <c r="C35" s="11"/>
      <c r="D35" s="11"/>
      <c r="E35" s="23">
        <f>E36+E37</f>
        <v>0</v>
      </c>
      <c r="F35" s="24">
        <f>F36+F37</f>
        <v>0</v>
      </c>
      <c r="G35" s="7"/>
      <c r="H35" s="7"/>
    </row>
    <row r="36" spans="1:6" s="7" customFormat="1" ht="21.75" customHeight="1">
      <c r="A36" s="39" t="s">
        <v>15</v>
      </c>
      <c r="B36" s="11">
        <f t="shared" si="0"/>
        <v>0</v>
      </c>
      <c r="C36" s="14"/>
      <c r="D36" s="14"/>
      <c r="E36" s="14"/>
      <c r="F36" s="15"/>
    </row>
    <row r="37" spans="1:6" s="7" customFormat="1" ht="21" customHeight="1">
      <c r="A37" s="39" t="s">
        <v>16</v>
      </c>
      <c r="B37" s="11">
        <f t="shared" si="0"/>
        <v>0</v>
      </c>
      <c r="C37" s="14"/>
      <c r="D37" s="14"/>
      <c r="E37" s="14"/>
      <c r="F37" s="15"/>
    </row>
    <row r="38" spans="1:8" s="2" customFormat="1" ht="39" customHeight="1">
      <c r="A38" s="118" t="s">
        <v>73</v>
      </c>
      <c r="B38" s="11">
        <f t="shared" si="0"/>
        <v>12124.598</v>
      </c>
      <c r="C38" s="23">
        <f>C39+C40+C42</f>
        <v>6076.44</v>
      </c>
      <c r="D38" s="23"/>
      <c r="E38" s="23">
        <f>E39+E42</f>
        <v>2106.729</v>
      </c>
      <c r="F38" s="24">
        <f>F39+F42</f>
        <v>3941.429</v>
      </c>
      <c r="G38" s="7"/>
      <c r="H38" s="7"/>
    </row>
    <row r="39" spans="1:6" s="7" customFormat="1" ht="36" customHeight="1">
      <c r="A39" s="50" t="s">
        <v>38</v>
      </c>
      <c r="B39" s="11">
        <f t="shared" si="0"/>
        <v>4610.986999999999</v>
      </c>
      <c r="C39" s="11">
        <f>6076.44-C40</f>
        <v>1364.4899999999998</v>
      </c>
      <c r="D39" s="11"/>
      <c r="E39" s="23">
        <v>2026.771</v>
      </c>
      <c r="F39" s="24">
        <v>1219.726</v>
      </c>
    </row>
    <row r="40" spans="1:8" s="46" customFormat="1" ht="44.25" customHeight="1">
      <c r="A40" s="122" t="s">
        <v>54</v>
      </c>
      <c r="B40" s="11">
        <f t="shared" si="0"/>
        <v>4711.95</v>
      </c>
      <c r="C40" s="11">
        <v>4711.95</v>
      </c>
      <c r="D40" s="11"/>
      <c r="E40" s="11"/>
      <c r="F40" s="12"/>
      <c r="G40" s="45"/>
      <c r="H40" s="45"/>
    </row>
    <row r="41" spans="1:8" s="46" customFormat="1" ht="44.25" customHeight="1">
      <c r="A41" s="52" t="s">
        <v>43</v>
      </c>
      <c r="B41" s="116">
        <f t="shared" si="0"/>
        <v>7.176</v>
      </c>
      <c r="C41" s="115">
        <v>7.176</v>
      </c>
      <c r="D41" s="116"/>
      <c r="E41" s="116"/>
      <c r="F41" s="60"/>
      <c r="G41" s="45"/>
      <c r="H41" s="45"/>
    </row>
    <row r="42" spans="1:8" s="20" customFormat="1" ht="20.25" customHeight="1">
      <c r="A42" s="39" t="s">
        <v>14</v>
      </c>
      <c r="B42" s="11">
        <f t="shared" si="0"/>
        <v>2801.661</v>
      </c>
      <c r="C42" s="11"/>
      <c r="D42" s="11"/>
      <c r="E42" s="23">
        <f>E43+E44+E45</f>
        <v>79.958</v>
      </c>
      <c r="F42" s="23">
        <f>F43+F44+F45</f>
        <v>2721.703</v>
      </c>
      <c r="G42" s="7"/>
      <c r="H42" s="7"/>
    </row>
    <row r="43" spans="1:6" s="7" customFormat="1" ht="20.25" customHeight="1">
      <c r="A43" s="39" t="s">
        <v>15</v>
      </c>
      <c r="B43" s="11">
        <f t="shared" si="0"/>
        <v>2638.045</v>
      </c>
      <c r="C43" s="14"/>
      <c r="D43" s="14"/>
      <c r="E43" s="14">
        <v>79.958</v>
      </c>
      <c r="F43" s="15">
        <v>2558.087</v>
      </c>
    </row>
    <row r="44" spans="1:6" s="7" customFormat="1" ht="20.25" customHeight="1">
      <c r="A44" s="47" t="s">
        <v>57</v>
      </c>
      <c r="B44" s="11">
        <f t="shared" si="0"/>
        <v>128.734</v>
      </c>
      <c r="C44" s="14"/>
      <c r="D44" s="14"/>
      <c r="E44" s="14"/>
      <c r="F44" s="15">
        <v>128.734</v>
      </c>
    </row>
    <row r="45" spans="1:6" s="7" customFormat="1" ht="20.25" customHeight="1">
      <c r="A45" s="39" t="s">
        <v>16</v>
      </c>
      <c r="B45" s="11">
        <f t="shared" si="0"/>
        <v>34.882</v>
      </c>
      <c r="C45" s="14"/>
      <c r="D45" s="14"/>
      <c r="E45" s="14"/>
      <c r="F45" s="15">
        <v>34.882</v>
      </c>
    </row>
    <row r="46" spans="1:8" s="2" customFormat="1" ht="39" customHeight="1">
      <c r="A46" s="118" t="s">
        <v>35</v>
      </c>
      <c r="B46" s="11">
        <f t="shared" si="0"/>
        <v>109.122</v>
      </c>
      <c r="C46" s="23"/>
      <c r="D46" s="23"/>
      <c r="E46" s="23">
        <f>E47+E48</f>
        <v>61.42</v>
      </c>
      <c r="F46" s="24">
        <f>F47+F48</f>
        <v>47.702</v>
      </c>
      <c r="G46" s="7"/>
      <c r="H46" s="7"/>
    </row>
    <row r="47" spans="1:6" s="7" customFormat="1" ht="22.5" customHeight="1">
      <c r="A47" s="39" t="s">
        <v>17</v>
      </c>
      <c r="B47" s="11">
        <f t="shared" si="0"/>
        <v>83.021</v>
      </c>
      <c r="C47" s="11"/>
      <c r="D47" s="11"/>
      <c r="E47" s="23">
        <v>61.42</v>
      </c>
      <c r="F47" s="24">
        <v>21.601</v>
      </c>
    </row>
    <row r="48" spans="1:8" s="20" customFormat="1" ht="24.75" customHeight="1">
      <c r="A48" s="39" t="s">
        <v>14</v>
      </c>
      <c r="B48" s="11">
        <f t="shared" si="0"/>
        <v>26.101000000000003</v>
      </c>
      <c r="C48" s="11"/>
      <c r="D48" s="11"/>
      <c r="E48" s="23">
        <f>E49+E50</f>
        <v>0</v>
      </c>
      <c r="F48" s="24">
        <f>F49+F50</f>
        <v>26.101000000000003</v>
      </c>
      <c r="G48" s="7"/>
      <c r="H48" s="7"/>
    </row>
    <row r="49" spans="1:6" s="7" customFormat="1" ht="18" customHeight="1">
      <c r="A49" s="39" t="s">
        <v>15</v>
      </c>
      <c r="B49" s="11">
        <f t="shared" si="0"/>
        <v>21.036</v>
      </c>
      <c r="C49" s="14"/>
      <c r="D49" s="14"/>
      <c r="E49" s="14"/>
      <c r="F49" s="15">
        <v>21.036</v>
      </c>
    </row>
    <row r="50" spans="1:6" s="7" customFormat="1" ht="18" customHeight="1">
      <c r="A50" s="39" t="s">
        <v>16</v>
      </c>
      <c r="B50" s="11">
        <f t="shared" si="0"/>
        <v>5.065</v>
      </c>
      <c r="C50" s="14"/>
      <c r="D50" s="14"/>
      <c r="E50" s="14"/>
      <c r="F50" s="15">
        <v>5.065</v>
      </c>
    </row>
    <row r="51" spans="1:6" s="7" customFormat="1" ht="45.75" customHeight="1">
      <c r="A51" s="125" t="s">
        <v>74</v>
      </c>
      <c r="B51" s="11">
        <f t="shared" si="0"/>
        <v>13.233</v>
      </c>
      <c r="C51" s="23">
        <f>C52+C53</f>
        <v>0</v>
      </c>
      <c r="D51" s="23"/>
      <c r="E51" s="23">
        <f>E52+E53</f>
        <v>0</v>
      </c>
      <c r="F51" s="24">
        <f>F52+F53</f>
        <v>13.233</v>
      </c>
    </row>
    <row r="52" spans="1:6" s="7" customFormat="1" ht="23.25" customHeight="1">
      <c r="A52" s="39" t="s">
        <v>17</v>
      </c>
      <c r="B52" s="11">
        <f t="shared" si="0"/>
        <v>13.233</v>
      </c>
      <c r="C52" s="11"/>
      <c r="D52" s="11"/>
      <c r="E52" s="11"/>
      <c r="F52" s="12">
        <v>13.233</v>
      </c>
    </row>
    <row r="53" spans="1:8" s="20" customFormat="1" ht="23.25" customHeight="1">
      <c r="A53" s="39" t="s">
        <v>14</v>
      </c>
      <c r="B53" s="11">
        <f t="shared" si="0"/>
        <v>0</v>
      </c>
      <c r="C53" s="23">
        <f>C54+C55</f>
        <v>0</v>
      </c>
      <c r="D53" s="11"/>
      <c r="E53" s="23"/>
      <c r="F53" s="24">
        <f>F54+F55</f>
        <v>0</v>
      </c>
      <c r="G53" s="7"/>
      <c r="H53" s="7"/>
    </row>
    <row r="54" spans="1:6" s="7" customFormat="1" ht="23.25" customHeight="1">
      <c r="A54" s="39" t="s">
        <v>15</v>
      </c>
      <c r="B54" s="11">
        <f t="shared" si="0"/>
        <v>0</v>
      </c>
      <c r="C54" s="23"/>
      <c r="D54" s="23"/>
      <c r="E54" s="23"/>
      <c r="F54" s="15"/>
    </row>
    <row r="55" spans="1:6" s="7" customFormat="1" ht="23.25" customHeight="1">
      <c r="A55" s="39" t="s">
        <v>16</v>
      </c>
      <c r="B55" s="11">
        <f t="shared" si="0"/>
        <v>0</v>
      </c>
      <c r="C55" s="23"/>
      <c r="D55" s="23"/>
      <c r="E55" s="23"/>
      <c r="F55" s="15"/>
    </row>
    <row r="56" spans="1:8" s="6" customFormat="1" ht="44.25" customHeight="1">
      <c r="A56" s="118" t="s">
        <v>75</v>
      </c>
      <c r="B56" s="11">
        <f t="shared" si="0"/>
        <v>2384.042</v>
      </c>
      <c r="C56" s="23">
        <f>C57+C58</f>
        <v>2290.537</v>
      </c>
      <c r="D56" s="23">
        <f>D57+D58</f>
        <v>0</v>
      </c>
      <c r="E56" s="23">
        <f>E57+E58</f>
        <v>93.505</v>
      </c>
      <c r="F56" s="24">
        <f>F57+F58</f>
        <v>0</v>
      </c>
      <c r="G56" s="7"/>
      <c r="H56" s="7"/>
    </row>
    <row r="57" spans="1:8" s="2" customFormat="1" ht="19.5" customHeight="1">
      <c r="A57" s="39" t="s">
        <v>17</v>
      </c>
      <c r="B57" s="11">
        <f t="shared" si="0"/>
        <v>2384.042</v>
      </c>
      <c r="C57" s="11">
        <v>2290.537</v>
      </c>
      <c r="D57" s="11"/>
      <c r="E57" s="11">
        <v>93.505</v>
      </c>
      <c r="F57" s="12"/>
      <c r="G57" s="7"/>
      <c r="H57" s="7"/>
    </row>
    <row r="58" spans="1:8" s="20" customFormat="1" ht="19.5" customHeight="1">
      <c r="A58" s="39" t="s">
        <v>14</v>
      </c>
      <c r="B58" s="11">
        <f t="shared" si="0"/>
        <v>0</v>
      </c>
      <c r="C58" s="11"/>
      <c r="D58" s="11"/>
      <c r="E58" s="23">
        <f>E59+E60</f>
        <v>0</v>
      </c>
      <c r="F58" s="24">
        <f>F59+F60</f>
        <v>0</v>
      </c>
      <c r="G58" s="7"/>
      <c r="H58" s="7"/>
    </row>
    <row r="59" spans="1:8" s="2" customFormat="1" ht="19.5" customHeight="1">
      <c r="A59" s="39" t="s">
        <v>15</v>
      </c>
      <c r="B59" s="11">
        <f t="shared" si="0"/>
        <v>0</v>
      </c>
      <c r="C59" s="23"/>
      <c r="D59" s="23"/>
      <c r="E59" s="23"/>
      <c r="F59" s="15"/>
      <c r="G59" s="7"/>
      <c r="H59" s="7"/>
    </row>
    <row r="60" spans="1:8" s="2" customFormat="1" ht="19.5" customHeight="1">
      <c r="A60" s="39" t="s">
        <v>16</v>
      </c>
      <c r="B60" s="11">
        <f t="shared" si="0"/>
        <v>0</v>
      </c>
      <c r="C60" s="23"/>
      <c r="D60" s="23"/>
      <c r="E60" s="23"/>
      <c r="F60" s="15"/>
      <c r="G60" s="7"/>
      <c r="H60" s="7"/>
    </row>
    <row r="61" spans="1:8" s="2" customFormat="1" ht="24.75" customHeight="1">
      <c r="A61" s="126" t="s">
        <v>30</v>
      </c>
      <c r="B61" s="11">
        <f t="shared" si="0"/>
        <v>514.216</v>
      </c>
      <c r="C61" s="13"/>
      <c r="D61" s="11"/>
      <c r="E61" s="11">
        <f>E62+E63</f>
        <v>352.556</v>
      </c>
      <c r="F61" s="12">
        <f>F62+F63</f>
        <v>161.66</v>
      </c>
      <c r="G61" s="7"/>
      <c r="H61" s="7"/>
    </row>
    <row r="62" spans="1:8" s="2" customFormat="1" ht="21.75" customHeight="1">
      <c r="A62" s="39" t="s">
        <v>17</v>
      </c>
      <c r="B62" s="11">
        <f t="shared" si="0"/>
        <v>514.216</v>
      </c>
      <c r="C62" s="11"/>
      <c r="D62" s="11"/>
      <c r="E62" s="23">
        <v>352.556</v>
      </c>
      <c r="F62" s="24">
        <v>161.66</v>
      </c>
      <c r="G62" s="7"/>
      <c r="H62" s="7"/>
    </row>
    <row r="63" spans="1:8" s="20" customFormat="1" ht="16.5" customHeight="1">
      <c r="A63" s="39" t="s">
        <v>14</v>
      </c>
      <c r="B63" s="11">
        <f t="shared" si="0"/>
        <v>0</v>
      </c>
      <c r="C63" s="11"/>
      <c r="D63" s="11"/>
      <c r="E63" s="23">
        <f>E64+E65</f>
        <v>0</v>
      </c>
      <c r="F63" s="24">
        <f>F64+F65</f>
        <v>0</v>
      </c>
      <c r="G63" s="7"/>
      <c r="H63" s="7"/>
    </row>
    <row r="64" spans="1:8" s="2" customFormat="1" ht="18" customHeight="1">
      <c r="A64" s="39" t="s">
        <v>15</v>
      </c>
      <c r="B64" s="11">
        <f t="shared" si="0"/>
        <v>0</v>
      </c>
      <c r="C64" s="13"/>
      <c r="D64" s="11"/>
      <c r="E64" s="13"/>
      <c r="F64" s="19"/>
      <c r="G64" s="7"/>
      <c r="H64" s="7"/>
    </row>
    <row r="65" spans="1:8" s="2" customFormat="1" ht="18" customHeight="1">
      <c r="A65" s="39" t="s">
        <v>16</v>
      </c>
      <c r="B65" s="11">
        <f t="shared" si="0"/>
        <v>0</v>
      </c>
      <c r="C65" s="13"/>
      <c r="D65" s="11"/>
      <c r="E65" s="13"/>
      <c r="F65" s="19"/>
      <c r="G65" s="7"/>
      <c r="H65" s="7"/>
    </row>
    <row r="66" spans="1:8" s="2" customFormat="1" ht="24.75" customHeight="1">
      <c r="A66" s="126" t="s">
        <v>4</v>
      </c>
      <c r="B66" s="11">
        <f t="shared" si="0"/>
        <v>783.449</v>
      </c>
      <c r="C66" s="11">
        <f>C67+C68+C74</f>
        <v>783.449</v>
      </c>
      <c r="D66" s="11"/>
      <c r="E66" s="11"/>
      <c r="F66" s="12"/>
      <c r="G66" s="7"/>
      <c r="H66" s="7"/>
    </row>
    <row r="67" spans="1:8" s="2" customFormat="1" ht="44.25" customHeight="1">
      <c r="A67" s="50" t="s">
        <v>38</v>
      </c>
      <c r="B67" s="11">
        <f t="shared" si="0"/>
        <v>397.22999999999996</v>
      </c>
      <c r="C67" s="23">
        <f>783.449-C68</f>
        <v>397.22999999999996</v>
      </c>
      <c r="D67" s="11"/>
      <c r="E67" s="23">
        <f>E66-E74</f>
        <v>0</v>
      </c>
      <c r="F67" s="24">
        <f>F66-F74</f>
        <v>0</v>
      </c>
      <c r="G67" s="7"/>
      <c r="H67" s="7"/>
    </row>
    <row r="68" spans="1:8" s="6" customFormat="1" ht="56.25" customHeight="1">
      <c r="A68" s="122" t="s">
        <v>48</v>
      </c>
      <c r="B68" s="78">
        <f t="shared" si="0"/>
        <v>386.219</v>
      </c>
      <c r="C68" s="88">
        <f>C70+C72</f>
        <v>386.219</v>
      </c>
      <c r="D68" s="175"/>
      <c r="E68" s="175"/>
      <c r="F68" s="24"/>
      <c r="G68" s="7"/>
      <c r="H68" s="7"/>
    </row>
    <row r="69" spans="1:8" s="6" customFormat="1" ht="36" customHeight="1">
      <c r="A69" s="52" t="s">
        <v>49</v>
      </c>
      <c r="B69" s="119">
        <f t="shared" si="0"/>
        <v>0.7030000000000001</v>
      </c>
      <c r="C69" s="88">
        <f>C71+C73</f>
        <v>0.7030000000000001</v>
      </c>
      <c r="D69" s="175"/>
      <c r="E69" s="175"/>
      <c r="F69" s="24"/>
      <c r="G69" s="7"/>
      <c r="H69" s="7"/>
    </row>
    <row r="70" spans="1:8" s="6" customFormat="1" ht="28.5" customHeight="1">
      <c r="A70" s="61" t="s">
        <v>50</v>
      </c>
      <c r="B70" s="65">
        <f aca="true" t="shared" si="1" ref="B70:B77">C70+D70+E70+F70</f>
        <v>224.808</v>
      </c>
      <c r="C70" s="63">
        <v>224.808</v>
      </c>
      <c r="D70" s="64"/>
      <c r="E70" s="64"/>
      <c r="F70" s="24"/>
      <c r="G70" s="7"/>
      <c r="H70" s="7"/>
    </row>
    <row r="71" spans="1:8" s="6" customFormat="1" ht="28.5" customHeight="1">
      <c r="A71" s="61" t="s">
        <v>51</v>
      </c>
      <c r="B71" s="65">
        <f t="shared" si="1"/>
        <v>0.398</v>
      </c>
      <c r="C71" s="63">
        <v>0.398</v>
      </c>
      <c r="D71" s="65"/>
      <c r="E71" s="65"/>
      <c r="F71" s="24"/>
      <c r="G71" s="7"/>
      <c r="H71" s="7"/>
    </row>
    <row r="72" spans="1:8" s="6" customFormat="1" ht="28.5" customHeight="1">
      <c r="A72" s="61" t="s">
        <v>52</v>
      </c>
      <c r="B72" s="65">
        <f t="shared" si="1"/>
        <v>161.411</v>
      </c>
      <c r="C72" s="63">
        <v>161.411</v>
      </c>
      <c r="D72" s="64"/>
      <c r="E72" s="64"/>
      <c r="F72" s="24"/>
      <c r="G72" s="7"/>
      <c r="H72" s="7"/>
    </row>
    <row r="73" spans="1:8" s="6" customFormat="1" ht="28.5" customHeight="1">
      <c r="A73" s="61" t="s">
        <v>53</v>
      </c>
      <c r="B73" s="65">
        <f t="shared" si="1"/>
        <v>0.305</v>
      </c>
      <c r="C73" s="63">
        <v>0.305</v>
      </c>
      <c r="D73" s="65"/>
      <c r="E73" s="65"/>
      <c r="F73" s="24"/>
      <c r="G73" s="7"/>
      <c r="H73" s="7"/>
    </row>
    <row r="74" spans="1:8" s="20" customFormat="1" ht="18" customHeight="1">
      <c r="A74" s="39" t="s">
        <v>14</v>
      </c>
      <c r="B74" s="11">
        <f t="shared" si="1"/>
        <v>0</v>
      </c>
      <c r="C74" s="23">
        <f>C75+C76</f>
        <v>0</v>
      </c>
      <c r="D74" s="11"/>
      <c r="E74" s="23">
        <f>E75+E76</f>
        <v>0</v>
      </c>
      <c r="F74" s="24">
        <f>F75+F76</f>
        <v>0</v>
      </c>
      <c r="G74" s="7"/>
      <c r="H74" s="7"/>
    </row>
    <row r="75" spans="1:8" s="2" customFormat="1" ht="19.5" customHeight="1">
      <c r="A75" s="39" t="s">
        <v>15</v>
      </c>
      <c r="B75" s="11">
        <f t="shared" si="1"/>
        <v>0</v>
      </c>
      <c r="C75" s="14"/>
      <c r="D75" s="11"/>
      <c r="E75" s="11"/>
      <c r="F75" s="12"/>
      <c r="G75" s="7"/>
      <c r="H75" s="7"/>
    </row>
    <row r="76" spans="1:8" s="2" customFormat="1" ht="19.5" customHeight="1">
      <c r="A76" s="39" t="s">
        <v>16</v>
      </c>
      <c r="B76" s="11">
        <f t="shared" si="1"/>
        <v>0</v>
      </c>
      <c r="C76" s="14"/>
      <c r="D76" s="11"/>
      <c r="E76" s="11"/>
      <c r="F76" s="12"/>
      <c r="G76" s="7"/>
      <c r="H76" s="7"/>
    </row>
    <row r="77" spans="1:8" s="2" customFormat="1" ht="76.5" customHeight="1">
      <c r="A77" s="118" t="s">
        <v>33</v>
      </c>
      <c r="B77" s="11">
        <f t="shared" si="1"/>
        <v>2073.692</v>
      </c>
      <c r="C77" s="23">
        <f>C78+C79</f>
        <v>1074.536</v>
      </c>
      <c r="D77" s="11">
        <f>D78+D81</f>
        <v>0</v>
      </c>
      <c r="E77" s="11">
        <f>E78+E81</f>
        <v>464.139</v>
      </c>
      <c r="F77" s="12">
        <f>F78+F81</f>
        <v>535.0169999999999</v>
      </c>
      <c r="G77" s="7"/>
      <c r="H77" s="7"/>
    </row>
    <row r="78" spans="1:8" s="2" customFormat="1" ht="18.75" customHeight="1">
      <c r="A78" s="39" t="s">
        <v>17</v>
      </c>
      <c r="B78" s="11">
        <f>F78+E78+D78+C78</f>
        <v>833.4960000000001</v>
      </c>
      <c r="C78" s="23">
        <f>1074.536-C79</f>
        <v>205.84800000000007</v>
      </c>
      <c r="D78" s="11"/>
      <c r="E78" s="11">
        <v>464.139</v>
      </c>
      <c r="F78" s="12">
        <v>163.509</v>
      </c>
      <c r="G78" s="7"/>
      <c r="H78" s="7"/>
    </row>
    <row r="79" spans="1:8" s="2" customFormat="1" ht="18.75" customHeight="1">
      <c r="A79" s="50" t="s">
        <v>79</v>
      </c>
      <c r="B79" s="11">
        <f>C79+D79+E79+F79</f>
        <v>868.688</v>
      </c>
      <c r="C79" s="130">
        <v>868.688</v>
      </c>
      <c r="D79" s="11"/>
      <c r="E79" s="11"/>
      <c r="F79" s="12"/>
      <c r="G79" s="7"/>
      <c r="H79" s="7"/>
    </row>
    <row r="80" spans="1:8" s="2" customFormat="1" ht="19.5" customHeight="1">
      <c r="A80" s="50" t="s">
        <v>43</v>
      </c>
      <c r="B80" s="119">
        <f>C80+D80+E80+F80</f>
        <v>1.449</v>
      </c>
      <c r="C80" s="130">
        <v>1.449</v>
      </c>
      <c r="D80" s="116"/>
      <c r="E80" s="116"/>
      <c r="F80" s="60"/>
      <c r="G80" s="7"/>
      <c r="H80" s="7"/>
    </row>
    <row r="81" spans="1:8" s="2" customFormat="1" ht="19.5" customHeight="1">
      <c r="A81" s="39" t="s">
        <v>14</v>
      </c>
      <c r="B81" s="11">
        <f aca="true" t="shared" si="2" ref="B81:B146">C81+D81+E81+F81</f>
        <v>371.508</v>
      </c>
      <c r="C81" s="14"/>
      <c r="D81" s="11"/>
      <c r="E81" s="11">
        <f>E83+E82</f>
        <v>0</v>
      </c>
      <c r="F81" s="12">
        <f>F83+F82</f>
        <v>371.508</v>
      </c>
      <c r="G81" s="7"/>
      <c r="H81" s="7"/>
    </row>
    <row r="82" spans="1:8" s="2" customFormat="1" ht="23.25" customHeight="1">
      <c r="A82" s="39" t="s">
        <v>15</v>
      </c>
      <c r="B82" s="11">
        <f t="shared" si="2"/>
        <v>326.536</v>
      </c>
      <c r="C82" s="14"/>
      <c r="D82" s="11"/>
      <c r="E82" s="11"/>
      <c r="F82" s="19">
        <v>326.536</v>
      </c>
      <c r="G82" s="7"/>
      <c r="H82" s="7"/>
    </row>
    <row r="83" spans="1:8" s="2" customFormat="1" ht="23.25" customHeight="1">
      <c r="A83" s="39" t="s">
        <v>16</v>
      </c>
      <c r="B83" s="11">
        <f t="shared" si="2"/>
        <v>44.972</v>
      </c>
      <c r="C83" s="14"/>
      <c r="D83" s="11"/>
      <c r="E83" s="11"/>
      <c r="F83" s="19">
        <v>44.972</v>
      </c>
      <c r="G83" s="7"/>
      <c r="H83" s="7"/>
    </row>
    <row r="84" spans="1:8" s="46" customFormat="1" ht="36.75" customHeight="1">
      <c r="A84" s="118" t="s">
        <v>29</v>
      </c>
      <c r="B84" s="11">
        <f t="shared" si="2"/>
        <v>2391.33</v>
      </c>
      <c r="C84" s="11">
        <f>C85+C86+C88</f>
        <v>2375.221</v>
      </c>
      <c r="D84" s="11"/>
      <c r="E84" s="11">
        <f>E85+E88</f>
        <v>0</v>
      </c>
      <c r="F84" s="12">
        <f>F85+F88</f>
        <v>16.109</v>
      </c>
      <c r="G84" s="45"/>
      <c r="H84" s="45"/>
    </row>
    <row r="85" spans="1:8" s="46" customFormat="1" ht="38.25" customHeight="1">
      <c r="A85" s="39" t="s">
        <v>17</v>
      </c>
      <c r="B85" s="11">
        <f t="shared" si="2"/>
        <v>1054.27</v>
      </c>
      <c r="C85" s="23">
        <f>2375.221-C86</f>
        <v>1038.161</v>
      </c>
      <c r="D85" s="23"/>
      <c r="E85" s="23"/>
      <c r="F85" s="24">
        <v>16.109</v>
      </c>
      <c r="G85" s="45"/>
      <c r="H85" s="45"/>
    </row>
    <row r="86" spans="1:8" s="2" customFormat="1" ht="23.25" customHeight="1">
      <c r="A86" s="50" t="s">
        <v>56</v>
      </c>
      <c r="B86" s="11">
        <f t="shared" si="2"/>
        <v>1337.06</v>
      </c>
      <c r="C86" s="130">
        <v>1337.06</v>
      </c>
      <c r="D86" s="11"/>
      <c r="E86" s="11"/>
      <c r="F86" s="12"/>
      <c r="G86" s="7"/>
      <c r="H86" s="7"/>
    </row>
    <row r="87" spans="1:8" s="2" customFormat="1" ht="23.25" customHeight="1">
      <c r="A87" s="50" t="s">
        <v>43</v>
      </c>
      <c r="B87" s="119">
        <f t="shared" si="2"/>
        <v>2.334</v>
      </c>
      <c r="C87" s="130">
        <v>2.334</v>
      </c>
      <c r="D87" s="116"/>
      <c r="E87" s="116"/>
      <c r="F87" s="60"/>
      <c r="G87" s="7"/>
      <c r="H87" s="7"/>
    </row>
    <row r="88" spans="1:8" s="2" customFormat="1" ht="23.25" customHeight="1">
      <c r="A88" s="39" t="s">
        <v>14</v>
      </c>
      <c r="B88" s="11">
        <f t="shared" si="2"/>
        <v>0</v>
      </c>
      <c r="C88" s="14"/>
      <c r="D88" s="11"/>
      <c r="E88" s="11">
        <f>E90+E89</f>
        <v>0</v>
      </c>
      <c r="F88" s="12">
        <f>F90+F89</f>
        <v>0</v>
      </c>
      <c r="G88" s="7"/>
      <c r="H88" s="7"/>
    </row>
    <row r="89" spans="1:8" s="2" customFormat="1" ht="23.25" customHeight="1">
      <c r="A89" s="39" t="s">
        <v>15</v>
      </c>
      <c r="B89" s="11">
        <f t="shared" si="2"/>
        <v>0</v>
      </c>
      <c r="C89" s="14"/>
      <c r="D89" s="11"/>
      <c r="E89" s="13"/>
      <c r="F89" s="19"/>
      <c r="G89" s="7"/>
      <c r="H89" s="7"/>
    </row>
    <row r="90" spans="1:8" s="2" customFormat="1" ht="23.25" customHeight="1">
      <c r="A90" s="39" t="s">
        <v>16</v>
      </c>
      <c r="B90" s="11">
        <f t="shared" si="2"/>
        <v>0</v>
      </c>
      <c r="C90" s="14"/>
      <c r="D90" s="11"/>
      <c r="E90" s="13"/>
      <c r="F90" s="19"/>
      <c r="G90" s="7"/>
      <c r="H90" s="7"/>
    </row>
    <row r="91" spans="1:8" s="2" customFormat="1" ht="23.25" customHeight="1">
      <c r="A91" s="118" t="s">
        <v>32</v>
      </c>
      <c r="B91" s="11">
        <f t="shared" si="2"/>
        <v>31.622</v>
      </c>
      <c r="C91" s="11">
        <f>C92+C93</f>
        <v>0</v>
      </c>
      <c r="D91" s="11"/>
      <c r="E91" s="11">
        <f>E92+E93</f>
        <v>31.622</v>
      </c>
      <c r="F91" s="12">
        <f>F92+F93</f>
        <v>0</v>
      </c>
      <c r="G91" s="7"/>
      <c r="H91" s="7"/>
    </row>
    <row r="92" spans="1:8" s="2" customFormat="1" ht="23.25" customHeight="1">
      <c r="A92" s="39" t="s">
        <v>17</v>
      </c>
      <c r="B92" s="11">
        <f t="shared" si="2"/>
        <v>31.622</v>
      </c>
      <c r="C92" s="66"/>
      <c r="D92" s="66"/>
      <c r="E92" s="66">
        <v>31.622</v>
      </c>
      <c r="F92" s="60"/>
      <c r="G92" s="7"/>
      <c r="H92" s="7"/>
    </row>
    <row r="93" spans="1:8" s="2" customFormat="1" ht="23.25" customHeight="1">
      <c r="A93" s="39" t="s">
        <v>14</v>
      </c>
      <c r="B93" s="11">
        <f t="shared" si="2"/>
        <v>0</v>
      </c>
      <c r="C93" s="14"/>
      <c r="D93" s="11"/>
      <c r="E93" s="11">
        <f>E95+E94</f>
        <v>0</v>
      </c>
      <c r="F93" s="12">
        <f>F95+F94</f>
        <v>0</v>
      </c>
      <c r="G93" s="7"/>
      <c r="H93" s="7"/>
    </row>
    <row r="94" spans="1:8" s="2" customFormat="1" ht="44.25" customHeight="1">
      <c r="A94" s="39" t="s">
        <v>15</v>
      </c>
      <c r="B94" s="11">
        <f t="shared" si="2"/>
        <v>0</v>
      </c>
      <c r="C94" s="14"/>
      <c r="D94" s="11"/>
      <c r="E94" s="13"/>
      <c r="F94" s="19"/>
      <c r="G94" s="7"/>
      <c r="H94" s="7"/>
    </row>
    <row r="95" spans="1:8" s="2" customFormat="1" ht="23.25" customHeight="1">
      <c r="A95" s="39" t="s">
        <v>16</v>
      </c>
      <c r="B95" s="11">
        <f t="shared" si="2"/>
        <v>0</v>
      </c>
      <c r="C95" s="14"/>
      <c r="D95" s="11"/>
      <c r="E95" s="13"/>
      <c r="F95" s="19"/>
      <c r="G95" s="7"/>
      <c r="H95" s="7"/>
    </row>
    <row r="96" spans="1:8" s="2" customFormat="1" ht="23.25" customHeight="1">
      <c r="A96" s="118" t="s">
        <v>28</v>
      </c>
      <c r="B96" s="11">
        <f t="shared" si="2"/>
        <v>112.449</v>
      </c>
      <c r="C96" s="14"/>
      <c r="D96" s="11"/>
      <c r="E96" s="11">
        <f>E97+E98</f>
        <v>0</v>
      </c>
      <c r="F96" s="12">
        <f>F97+F98</f>
        <v>112.449</v>
      </c>
      <c r="G96" s="7"/>
      <c r="H96" s="7"/>
    </row>
    <row r="97" spans="1:8" s="2" customFormat="1" ht="23.25" customHeight="1">
      <c r="A97" s="39" t="s">
        <v>17</v>
      </c>
      <c r="B97" s="11">
        <f t="shared" si="2"/>
        <v>17.465</v>
      </c>
      <c r="C97" s="14"/>
      <c r="D97" s="11"/>
      <c r="E97" s="11"/>
      <c r="F97" s="171">
        <v>17.465</v>
      </c>
      <c r="G97" s="7"/>
      <c r="H97" s="7"/>
    </row>
    <row r="98" spans="1:8" s="2" customFormat="1" ht="23.25" customHeight="1">
      <c r="A98" s="39" t="s">
        <v>14</v>
      </c>
      <c r="B98" s="11">
        <f t="shared" si="2"/>
        <v>94.984</v>
      </c>
      <c r="C98" s="14"/>
      <c r="D98" s="11"/>
      <c r="E98" s="11">
        <f>E100+E99</f>
        <v>0</v>
      </c>
      <c r="F98" s="12">
        <f>F100+F99</f>
        <v>94.984</v>
      </c>
      <c r="G98" s="7"/>
      <c r="H98" s="7"/>
    </row>
    <row r="99" spans="1:8" s="2" customFormat="1" ht="47.25" customHeight="1">
      <c r="A99" s="39" t="s">
        <v>15</v>
      </c>
      <c r="B99" s="11">
        <f t="shared" si="2"/>
        <v>94.984</v>
      </c>
      <c r="C99" s="14"/>
      <c r="D99" s="11"/>
      <c r="E99" s="13"/>
      <c r="F99" s="19">
        <v>94.984</v>
      </c>
      <c r="G99" s="7"/>
      <c r="H99" s="7"/>
    </row>
    <row r="100" spans="1:8" s="2" customFormat="1" ht="23.25" customHeight="1">
      <c r="A100" s="39" t="s">
        <v>16</v>
      </c>
      <c r="B100" s="11">
        <f t="shared" si="2"/>
        <v>0</v>
      </c>
      <c r="C100" s="14"/>
      <c r="D100" s="11"/>
      <c r="E100" s="13"/>
      <c r="F100" s="19"/>
      <c r="G100" s="7"/>
      <c r="H100" s="7"/>
    </row>
    <row r="101" spans="1:8" s="2" customFormat="1" ht="23.25" customHeight="1">
      <c r="A101" s="118" t="s">
        <v>34</v>
      </c>
      <c r="B101" s="11">
        <f t="shared" si="2"/>
        <v>264.30899999999997</v>
      </c>
      <c r="C101" s="14"/>
      <c r="D101" s="11"/>
      <c r="E101" s="11">
        <f>E102+E103</f>
        <v>22.383</v>
      </c>
      <c r="F101" s="12">
        <f>F102+F103</f>
        <v>241.926</v>
      </c>
      <c r="G101" s="7"/>
      <c r="H101" s="7"/>
    </row>
    <row r="102" spans="1:8" s="2" customFormat="1" ht="23.25" customHeight="1">
      <c r="A102" s="39" t="s">
        <v>17</v>
      </c>
      <c r="B102" s="11">
        <f t="shared" si="2"/>
        <v>87.22999999999999</v>
      </c>
      <c r="C102" s="14"/>
      <c r="D102" s="11"/>
      <c r="E102" s="11">
        <v>22.383</v>
      </c>
      <c r="F102" s="171">
        <v>64.847</v>
      </c>
      <c r="G102" s="7"/>
      <c r="H102" s="7"/>
    </row>
    <row r="103" spans="1:8" s="2" customFormat="1" ht="23.25" customHeight="1">
      <c r="A103" s="39" t="s">
        <v>14</v>
      </c>
      <c r="B103" s="11">
        <f t="shared" si="2"/>
        <v>177.079</v>
      </c>
      <c r="C103" s="14"/>
      <c r="D103" s="11"/>
      <c r="E103" s="11">
        <f>E105+E104</f>
        <v>0</v>
      </c>
      <c r="F103" s="12">
        <f>F105+F104</f>
        <v>177.079</v>
      </c>
      <c r="G103" s="7"/>
      <c r="H103" s="7"/>
    </row>
    <row r="104" spans="1:8" s="2" customFormat="1" ht="23.25" customHeight="1">
      <c r="A104" s="39" t="s">
        <v>15</v>
      </c>
      <c r="B104" s="11">
        <f t="shared" si="2"/>
        <v>0</v>
      </c>
      <c r="C104" s="14"/>
      <c r="D104" s="11"/>
      <c r="E104" s="11"/>
      <c r="F104" s="12"/>
      <c r="G104" s="7"/>
      <c r="H104" s="7"/>
    </row>
    <row r="105" spans="1:8" s="2" customFormat="1" ht="23.25" customHeight="1">
      <c r="A105" s="39" t="s">
        <v>16</v>
      </c>
      <c r="B105" s="11">
        <f t="shared" si="2"/>
        <v>177.079</v>
      </c>
      <c r="C105" s="14"/>
      <c r="D105" s="11"/>
      <c r="E105" s="11"/>
      <c r="F105" s="19">
        <v>177.079</v>
      </c>
      <c r="G105" s="7"/>
      <c r="H105" s="7"/>
    </row>
    <row r="106" spans="1:8" s="2" customFormat="1" ht="23.25" customHeight="1">
      <c r="A106" s="118" t="s">
        <v>26</v>
      </c>
      <c r="B106" s="11">
        <f t="shared" si="2"/>
        <v>499.566</v>
      </c>
      <c r="C106" s="11">
        <f>C107+C108</f>
        <v>0</v>
      </c>
      <c r="D106" s="11"/>
      <c r="E106" s="11">
        <f>E107+E108</f>
        <v>499.566</v>
      </c>
      <c r="F106" s="12">
        <f>F107+F108</f>
        <v>0</v>
      </c>
      <c r="G106" s="7"/>
      <c r="H106" s="7"/>
    </row>
    <row r="107" spans="1:8" s="2" customFormat="1" ht="23.25" customHeight="1">
      <c r="A107" s="39" t="s">
        <v>17</v>
      </c>
      <c r="B107" s="11">
        <f t="shared" si="2"/>
        <v>499.566</v>
      </c>
      <c r="C107" s="66"/>
      <c r="D107" s="66"/>
      <c r="E107" s="66">
        <v>499.566</v>
      </c>
      <c r="F107" s="60"/>
      <c r="G107" s="7"/>
      <c r="H107" s="7"/>
    </row>
    <row r="108" spans="1:8" s="2" customFormat="1" ht="23.25" customHeight="1">
      <c r="A108" s="39" t="s">
        <v>14</v>
      </c>
      <c r="B108" s="11">
        <f t="shared" si="2"/>
        <v>0</v>
      </c>
      <c r="C108" s="14"/>
      <c r="D108" s="11"/>
      <c r="E108" s="11">
        <f>E110+E109</f>
        <v>0</v>
      </c>
      <c r="F108" s="12">
        <f>F110+F109</f>
        <v>0</v>
      </c>
      <c r="G108" s="7"/>
      <c r="H108" s="7"/>
    </row>
    <row r="109" spans="1:8" s="2" customFormat="1" ht="44.25" customHeight="1">
      <c r="A109" s="39" t="s">
        <v>15</v>
      </c>
      <c r="B109" s="11">
        <f t="shared" si="2"/>
        <v>0</v>
      </c>
      <c r="C109" s="14"/>
      <c r="D109" s="11"/>
      <c r="E109" s="13"/>
      <c r="F109" s="19"/>
      <c r="G109" s="7"/>
      <c r="H109" s="7"/>
    </row>
    <row r="110" spans="1:8" s="2" customFormat="1" ht="23.25" customHeight="1">
      <c r="A110" s="39" t="s">
        <v>16</v>
      </c>
      <c r="B110" s="11">
        <f t="shared" si="2"/>
        <v>0</v>
      </c>
      <c r="C110" s="14"/>
      <c r="D110" s="11"/>
      <c r="E110" s="13"/>
      <c r="F110" s="19"/>
      <c r="G110" s="7"/>
      <c r="H110" s="7"/>
    </row>
    <row r="111" spans="1:8" s="2" customFormat="1" ht="23.25" customHeight="1">
      <c r="A111" s="118" t="s">
        <v>27</v>
      </c>
      <c r="B111" s="11">
        <f t="shared" si="2"/>
        <v>540.327</v>
      </c>
      <c r="C111" s="14"/>
      <c r="D111" s="11"/>
      <c r="E111" s="11">
        <f>E112+E113</f>
        <v>540.327</v>
      </c>
      <c r="F111" s="12">
        <f>F112+F113</f>
        <v>0</v>
      </c>
      <c r="G111" s="7"/>
      <c r="H111" s="7"/>
    </row>
    <row r="112" spans="1:8" s="2" customFormat="1" ht="23.25" customHeight="1">
      <c r="A112" s="39" t="s">
        <v>17</v>
      </c>
      <c r="B112" s="11">
        <f t="shared" si="2"/>
        <v>540.327</v>
      </c>
      <c r="C112" s="14"/>
      <c r="D112" s="11"/>
      <c r="E112" s="11">
        <v>540.327</v>
      </c>
      <c r="F112" s="171"/>
      <c r="G112" s="7"/>
      <c r="H112" s="7"/>
    </row>
    <row r="113" spans="1:8" s="2" customFormat="1" ht="23.25" customHeight="1">
      <c r="A113" s="39" t="s">
        <v>14</v>
      </c>
      <c r="B113" s="11">
        <f t="shared" si="2"/>
        <v>0</v>
      </c>
      <c r="C113" s="14"/>
      <c r="D113" s="11"/>
      <c r="E113" s="11">
        <f>E115+E114</f>
        <v>0</v>
      </c>
      <c r="F113" s="12">
        <f>F115+F114</f>
        <v>0</v>
      </c>
      <c r="G113" s="7"/>
      <c r="H113" s="7"/>
    </row>
    <row r="114" spans="1:8" s="2" customFormat="1" ht="32.25" customHeight="1">
      <c r="A114" s="39" t="s">
        <v>15</v>
      </c>
      <c r="B114" s="11">
        <f t="shared" si="2"/>
        <v>0</v>
      </c>
      <c r="C114" s="14"/>
      <c r="D114" s="11"/>
      <c r="E114" s="13"/>
      <c r="F114" s="19"/>
      <c r="G114" s="7"/>
      <c r="H114" s="7"/>
    </row>
    <row r="115" spans="1:8" s="2" customFormat="1" ht="23.25" customHeight="1">
      <c r="A115" s="39" t="s">
        <v>16</v>
      </c>
      <c r="B115" s="11">
        <f t="shared" si="2"/>
        <v>0</v>
      </c>
      <c r="C115" s="14"/>
      <c r="D115" s="11"/>
      <c r="E115" s="13"/>
      <c r="F115" s="19"/>
      <c r="G115" s="7"/>
      <c r="H115" s="7"/>
    </row>
    <row r="116" spans="1:8" s="2" customFormat="1" ht="23.25" customHeight="1">
      <c r="A116" s="118" t="s">
        <v>45</v>
      </c>
      <c r="B116" s="11">
        <f t="shared" si="2"/>
        <v>0</v>
      </c>
      <c r="C116" s="14"/>
      <c r="D116" s="11"/>
      <c r="E116" s="11">
        <f>E117+E118</f>
        <v>0</v>
      </c>
      <c r="F116" s="12">
        <f>F117+F118</f>
        <v>0</v>
      </c>
      <c r="G116" s="7"/>
      <c r="H116" s="7"/>
    </row>
    <row r="117" spans="1:8" s="2" customFormat="1" ht="23.25" customHeight="1">
      <c r="A117" s="39" t="s">
        <v>17</v>
      </c>
      <c r="B117" s="11">
        <f t="shared" si="2"/>
        <v>0</v>
      </c>
      <c r="C117" s="14"/>
      <c r="D117" s="11"/>
      <c r="E117" s="11"/>
      <c r="F117" s="171"/>
      <c r="G117" s="7"/>
      <c r="H117" s="7"/>
    </row>
    <row r="118" spans="1:8" s="2" customFormat="1" ht="23.25" customHeight="1">
      <c r="A118" s="39" t="s">
        <v>14</v>
      </c>
      <c r="B118" s="11">
        <f t="shared" si="2"/>
        <v>0</v>
      </c>
      <c r="C118" s="14"/>
      <c r="D118" s="11"/>
      <c r="E118" s="11">
        <f>E120+E119</f>
        <v>0</v>
      </c>
      <c r="F118" s="12">
        <f>F120+F119</f>
        <v>0</v>
      </c>
      <c r="G118" s="7"/>
      <c r="H118" s="7"/>
    </row>
    <row r="119" spans="1:9" s="2" customFormat="1" ht="32.25" customHeight="1">
      <c r="A119" s="39" t="s">
        <v>15</v>
      </c>
      <c r="B119" s="11">
        <f t="shared" si="2"/>
        <v>0</v>
      </c>
      <c r="C119" s="14"/>
      <c r="D119" s="11"/>
      <c r="E119" s="11"/>
      <c r="F119" s="12"/>
      <c r="G119" s="7"/>
      <c r="H119" s="7"/>
      <c r="I119" s="7"/>
    </row>
    <row r="120" spans="1:9" s="2" customFormat="1" ht="23.25" customHeight="1">
      <c r="A120" s="39" t="s">
        <v>16</v>
      </c>
      <c r="B120" s="11">
        <f t="shared" si="2"/>
        <v>0</v>
      </c>
      <c r="C120" s="14"/>
      <c r="D120" s="11"/>
      <c r="E120" s="11"/>
      <c r="F120" s="12"/>
      <c r="G120" s="7"/>
      <c r="H120" s="7"/>
      <c r="I120" s="7"/>
    </row>
    <row r="121" spans="1:9" s="2" customFormat="1" ht="23.25" customHeight="1">
      <c r="A121" s="118" t="s">
        <v>58</v>
      </c>
      <c r="B121" s="11">
        <f t="shared" si="2"/>
        <v>199.60000000000002</v>
      </c>
      <c r="C121" s="14"/>
      <c r="D121" s="11"/>
      <c r="E121" s="11">
        <f>E122+E123</f>
        <v>199.60000000000002</v>
      </c>
      <c r="F121" s="12">
        <f>F122+F123</f>
        <v>0</v>
      </c>
      <c r="G121" s="7"/>
      <c r="H121" s="7"/>
      <c r="I121" s="7"/>
    </row>
    <row r="122" spans="1:9" s="2" customFormat="1" ht="23.25" customHeight="1">
      <c r="A122" s="39" t="s">
        <v>17</v>
      </c>
      <c r="B122" s="11">
        <f t="shared" si="2"/>
        <v>127.68</v>
      </c>
      <c r="C122" s="14"/>
      <c r="D122" s="11"/>
      <c r="E122" s="11">
        <v>127.68</v>
      </c>
      <c r="F122" s="171"/>
      <c r="G122" s="7"/>
      <c r="H122" s="7"/>
      <c r="I122" s="7"/>
    </row>
    <row r="123" spans="1:9" s="2" customFormat="1" ht="23.25" customHeight="1">
      <c r="A123" s="39" t="s">
        <v>14</v>
      </c>
      <c r="B123" s="11">
        <f t="shared" si="2"/>
        <v>71.92</v>
      </c>
      <c r="C123" s="14"/>
      <c r="D123" s="11"/>
      <c r="E123" s="11">
        <f>E125+E124</f>
        <v>71.92</v>
      </c>
      <c r="F123" s="12">
        <f>F125+F124</f>
        <v>0</v>
      </c>
      <c r="G123" s="7"/>
      <c r="H123" s="7"/>
      <c r="I123" s="7"/>
    </row>
    <row r="124" spans="1:8" s="2" customFormat="1" ht="24.75" customHeight="1">
      <c r="A124" s="39" t="s">
        <v>15</v>
      </c>
      <c r="B124" s="11">
        <f t="shared" si="2"/>
        <v>71.92</v>
      </c>
      <c r="C124" s="14"/>
      <c r="D124" s="11"/>
      <c r="E124" s="11">
        <v>71.92</v>
      </c>
      <c r="F124" s="12"/>
      <c r="G124" s="7"/>
      <c r="H124" s="7"/>
    </row>
    <row r="125" spans="1:8" s="2" customFormat="1" ht="24.75" customHeight="1">
      <c r="A125" s="39" t="s">
        <v>16</v>
      </c>
      <c r="B125" s="11">
        <f t="shared" si="2"/>
        <v>0</v>
      </c>
      <c r="C125" s="14"/>
      <c r="D125" s="11"/>
      <c r="E125" s="11"/>
      <c r="F125" s="12"/>
      <c r="G125" s="7"/>
      <c r="H125" s="7"/>
    </row>
    <row r="126" spans="1:8" s="20" customFormat="1" ht="24.75" customHeight="1">
      <c r="A126" s="118" t="s">
        <v>7</v>
      </c>
      <c r="B126" s="11">
        <f t="shared" si="2"/>
        <v>1738.166</v>
      </c>
      <c r="C126" s="23">
        <f>C127+C128</f>
        <v>0</v>
      </c>
      <c r="D126" s="11"/>
      <c r="E126" s="23">
        <f>E127+E128</f>
        <v>829.924</v>
      </c>
      <c r="F126" s="24">
        <f>F127+F128</f>
        <v>908.242</v>
      </c>
      <c r="G126" s="7"/>
      <c r="H126" s="7"/>
    </row>
    <row r="127" spans="1:8" s="2" customFormat="1" ht="24.75" customHeight="1">
      <c r="A127" s="39" t="s">
        <v>17</v>
      </c>
      <c r="B127" s="11">
        <f t="shared" si="2"/>
        <v>852.821</v>
      </c>
      <c r="C127" s="11"/>
      <c r="D127" s="11"/>
      <c r="E127" s="23">
        <v>625.99</v>
      </c>
      <c r="F127" s="24">
        <v>226.831</v>
      </c>
      <c r="G127" s="7"/>
      <c r="H127" s="7"/>
    </row>
    <row r="128" spans="1:6" s="7" customFormat="1" ht="20.25" customHeight="1">
      <c r="A128" s="39" t="s">
        <v>14</v>
      </c>
      <c r="B128" s="11">
        <f t="shared" si="2"/>
        <v>885.3449999999999</v>
      </c>
      <c r="C128" s="11"/>
      <c r="D128" s="11"/>
      <c r="E128" s="23">
        <f>E129+E130+E131</f>
        <v>203.934</v>
      </c>
      <c r="F128" s="23">
        <f>F129+F130+F131</f>
        <v>681.411</v>
      </c>
    </row>
    <row r="129" spans="1:8" s="2" customFormat="1" ht="24.75" customHeight="1">
      <c r="A129" s="39" t="s">
        <v>15</v>
      </c>
      <c r="B129" s="11">
        <f t="shared" si="2"/>
        <v>681.643</v>
      </c>
      <c r="C129" s="11"/>
      <c r="D129" s="11"/>
      <c r="E129" s="14">
        <v>190.347</v>
      </c>
      <c r="F129" s="15">
        <f>491.296</f>
        <v>491.296</v>
      </c>
      <c r="G129" s="7"/>
      <c r="H129" s="7"/>
    </row>
    <row r="130" spans="1:8" s="2" customFormat="1" ht="24.75" customHeight="1">
      <c r="A130" s="47" t="s">
        <v>57</v>
      </c>
      <c r="B130" s="11">
        <f t="shared" si="2"/>
        <v>88.08</v>
      </c>
      <c r="C130" s="14"/>
      <c r="D130" s="14"/>
      <c r="E130" s="14">
        <v>12</v>
      </c>
      <c r="F130" s="15">
        <v>76.08</v>
      </c>
      <c r="G130" s="7"/>
      <c r="H130" s="7"/>
    </row>
    <row r="131" spans="1:8" s="2" customFormat="1" ht="24.75" customHeight="1">
      <c r="A131" s="39" t="s">
        <v>16</v>
      </c>
      <c r="B131" s="11">
        <f t="shared" si="2"/>
        <v>115.622</v>
      </c>
      <c r="C131" s="11"/>
      <c r="D131" s="11"/>
      <c r="E131" s="14">
        <v>1.587</v>
      </c>
      <c r="F131" s="15">
        <v>114.035</v>
      </c>
      <c r="G131" s="7"/>
      <c r="H131" s="7"/>
    </row>
    <row r="132" spans="1:8" s="20" customFormat="1" ht="24.75" customHeight="1">
      <c r="A132" s="118" t="s">
        <v>5</v>
      </c>
      <c r="B132" s="11">
        <f t="shared" si="2"/>
        <v>3514.9</v>
      </c>
      <c r="C132" s="23">
        <f>C133+C134+C136</f>
        <v>330.269</v>
      </c>
      <c r="D132" s="11"/>
      <c r="E132" s="23">
        <f>E133+E136</f>
        <v>2202.232</v>
      </c>
      <c r="F132" s="24">
        <f>F133+F136</f>
        <v>982.3989999999999</v>
      </c>
      <c r="G132" s="7"/>
      <c r="H132" s="7"/>
    </row>
    <row r="133" spans="1:8" s="2" customFormat="1" ht="24.75" customHeight="1">
      <c r="A133" s="39" t="s">
        <v>17</v>
      </c>
      <c r="B133" s="11">
        <f t="shared" si="2"/>
        <v>1937.482</v>
      </c>
      <c r="C133" s="23">
        <f>330.269-C134</f>
        <v>0</v>
      </c>
      <c r="D133" s="11"/>
      <c r="E133" s="23">
        <v>1589.143</v>
      </c>
      <c r="F133" s="24">
        <v>348.339</v>
      </c>
      <c r="G133" s="7"/>
      <c r="H133" s="7"/>
    </row>
    <row r="134" spans="1:6" s="7" customFormat="1" ht="42.75" customHeight="1">
      <c r="A134" s="50" t="s">
        <v>80</v>
      </c>
      <c r="B134" s="11">
        <f t="shared" si="2"/>
        <v>330.269</v>
      </c>
      <c r="C134" s="130">
        <v>330.269</v>
      </c>
      <c r="D134" s="11"/>
      <c r="E134" s="11"/>
      <c r="F134" s="12"/>
    </row>
    <row r="135" spans="1:8" s="2" customFormat="1" ht="38.25" customHeight="1">
      <c r="A135" s="50" t="s">
        <v>43</v>
      </c>
      <c r="B135" s="119">
        <f t="shared" si="2"/>
        <v>0.536</v>
      </c>
      <c r="C135" s="130">
        <v>0.536</v>
      </c>
      <c r="D135" s="116"/>
      <c r="E135" s="116"/>
      <c r="F135" s="60"/>
      <c r="G135" s="7"/>
      <c r="H135" s="7"/>
    </row>
    <row r="136" spans="1:8" s="2" customFormat="1" ht="25.5" customHeight="1">
      <c r="A136" s="39" t="s">
        <v>14</v>
      </c>
      <c r="B136" s="11">
        <f t="shared" si="2"/>
        <v>1247.149</v>
      </c>
      <c r="C136" s="11"/>
      <c r="D136" s="11"/>
      <c r="E136" s="23">
        <f>E137+E138+E139</f>
        <v>613.0889999999999</v>
      </c>
      <c r="F136" s="23">
        <f>F137+F138+F139</f>
        <v>634.06</v>
      </c>
      <c r="G136" s="7"/>
      <c r="H136" s="7"/>
    </row>
    <row r="137" spans="1:8" s="2" customFormat="1" ht="26.25" customHeight="1">
      <c r="A137" s="39" t="s">
        <v>15</v>
      </c>
      <c r="B137" s="11">
        <f t="shared" si="2"/>
        <v>991.9259999999999</v>
      </c>
      <c r="C137" s="14"/>
      <c r="D137" s="14"/>
      <c r="E137" s="14">
        <v>451.343</v>
      </c>
      <c r="F137" s="15">
        <v>540.583</v>
      </c>
      <c r="G137" s="7"/>
      <c r="H137" s="7"/>
    </row>
    <row r="138" spans="1:8" s="20" customFormat="1" ht="26.25" customHeight="1">
      <c r="A138" s="47" t="s">
        <v>57</v>
      </c>
      <c r="B138" s="11">
        <f t="shared" si="2"/>
        <v>239.957</v>
      </c>
      <c r="C138" s="14"/>
      <c r="D138" s="14"/>
      <c r="E138" s="14">
        <v>146.48</v>
      </c>
      <c r="F138" s="15">
        <v>93.477</v>
      </c>
      <c r="G138" s="7"/>
      <c r="H138" s="7"/>
    </row>
    <row r="139" spans="1:8" s="2" customFormat="1" ht="26.25" customHeight="1">
      <c r="A139" s="39" t="s">
        <v>16</v>
      </c>
      <c r="B139" s="11">
        <f t="shared" si="2"/>
        <v>15.266</v>
      </c>
      <c r="C139" s="14"/>
      <c r="D139" s="14"/>
      <c r="E139" s="14">
        <v>15.266</v>
      </c>
      <c r="F139" s="15"/>
      <c r="G139" s="7"/>
      <c r="H139" s="7"/>
    </row>
    <row r="140" spans="1:8" s="2" customFormat="1" ht="26.25" customHeight="1">
      <c r="A140" s="118" t="s">
        <v>31</v>
      </c>
      <c r="B140" s="11">
        <f t="shared" si="2"/>
        <v>6593.045</v>
      </c>
      <c r="C140" s="23"/>
      <c r="D140" s="11"/>
      <c r="E140" s="23">
        <f>E141+E142</f>
        <v>1534.839</v>
      </c>
      <c r="F140" s="24">
        <f>F141+F142</f>
        <v>5058.206</v>
      </c>
      <c r="G140" s="7"/>
      <c r="H140" s="7"/>
    </row>
    <row r="141" spans="1:10" ht="24.75" customHeight="1">
      <c r="A141" s="39" t="s">
        <v>17</v>
      </c>
      <c r="B141" s="11">
        <f t="shared" si="2"/>
        <v>3037.6949999999997</v>
      </c>
      <c r="C141" s="11"/>
      <c r="D141" s="11"/>
      <c r="E141" s="23">
        <v>1489.947</v>
      </c>
      <c r="F141" s="24">
        <v>1547.748</v>
      </c>
      <c r="I141" s="8"/>
      <c r="J141" s="8"/>
    </row>
    <row r="142" spans="1:10" s="31" customFormat="1" ht="24.75" customHeight="1">
      <c r="A142" s="39" t="s">
        <v>14</v>
      </c>
      <c r="B142" s="11">
        <f t="shared" si="2"/>
        <v>3555.35</v>
      </c>
      <c r="C142" s="11"/>
      <c r="D142" s="11"/>
      <c r="E142" s="23">
        <f>E143+E144</f>
        <v>44.892</v>
      </c>
      <c r="F142" s="24">
        <f>F143+F144</f>
        <v>3510.458</v>
      </c>
      <c r="G142" s="36"/>
      <c r="H142" s="36"/>
      <c r="I142" s="36"/>
      <c r="J142" s="36"/>
    </row>
    <row r="143" spans="1:8" s="22" customFormat="1" ht="24.75" customHeight="1">
      <c r="A143" s="39" t="s">
        <v>15</v>
      </c>
      <c r="B143" s="11">
        <f t="shared" si="2"/>
        <v>369.603</v>
      </c>
      <c r="C143" s="13"/>
      <c r="D143" s="11"/>
      <c r="E143" s="14">
        <v>19.074</v>
      </c>
      <c r="F143" s="15">
        <v>350.529</v>
      </c>
      <c r="G143" s="37"/>
      <c r="H143" s="37"/>
    </row>
    <row r="144" spans="1:6" s="3" customFormat="1" ht="24.75" customHeight="1" thickBot="1">
      <c r="A144" s="38" t="s">
        <v>16</v>
      </c>
      <c r="B144" s="28">
        <f t="shared" si="2"/>
        <v>3185.7470000000003</v>
      </c>
      <c r="C144" s="29"/>
      <c r="D144" s="28"/>
      <c r="E144" s="33">
        <v>25.818</v>
      </c>
      <c r="F144" s="41">
        <v>3159.929</v>
      </c>
    </row>
    <row r="145" spans="1:8" s="80" customFormat="1" ht="33" customHeight="1" thickBot="1">
      <c r="A145" s="132" t="s">
        <v>17</v>
      </c>
      <c r="B145" s="133">
        <f t="shared" si="2"/>
        <v>92279.098</v>
      </c>
      <c r="C145" s="134">
        <f>C146+C147+C151</f>
        <v>42679.797</v>
      </c>
      <c r="D145" s="134">
        <f>D146+D147+D151</f>
        <v>2391.951</v>
      </c>
      <c r="E145" s="134">
        <f>E146+E147+E151</f>
        <v>30778.066000000003</v>
      </c>
      <c r="F145" s="135">
        <f>F146+F147+F151</f>
        <v>16429.284</v>
      </c>
      <c r="G145" s="37"/>
      <c r="H145" s="37"/>
    </row>
    <row r="146" spans="1:8" s="81" customFormat="1" ht="24.75" customHeight="1">
      <c r="A146" s="52" t="s">
        <v>59</v>
      </c>
      <c r="B146" s="68">
        <f t="shared" si="2"/>
        <v>74671.474</v>
      </c>
      <c r="C146" s="172">
        <f>C10+C24+C29+C34+C39+C47+C52+C57+C62+C67+C78+C85+C92+C97+C102+C107+C112+C117+C122+C127+C133+C141</f>
        <v>30569.507</v>
      </c>
      <c r="D146" s="172">
        <f>D10+D24+D29+D34+D39+D47+D52+D57+D62+D67+D78+D85+D92+D97+D102+D107+D112+D117+D122+D127+D133+D141</f>
        <v>1850.606</v>
      </c>
      <c r="E146" s="172">
        <f>E10+E24+E29+E34+E39+E47+E52+E57+E62+E67+E78+E85+E92+E97+E102+E107+E112+E117+E122+E127+E133+E141</f>
        <v>25928.9</v>
      </c>
      <c r="F146" s="173">
        <f>F10+F24+F29+F34+F39+F47+F52+F57+F62+F67+F78+F85+F92+F97+F102+F107+F112+F117+F122+F127+F133+F141</f>
        <v>16322.461000000001</v>
      </c>
      <c r="G146" s="3"/>
      <c r="H146" s="3"/>
    </row>
    <row r="147" spans="1:8" s="22" customFormat="1" ht="24.75" customHeight="1">
      <c r="A147" s="52" t="s">
        <v>61</v>
      </c>
      <c r="B147" s="9">
        <f aca="true" t="shared" si="3" ref="B147:B159">C147+D147+E147+F147</f>
        <v>16243.054</v>
      </c>
      <c r="C147" s="23">
        <f>C11+C40+C68+C79+C86+C134</f>
        <v>10745.72</v>
      </c>
      <c r="D147" s="23">
        <f aca="true" t="shared" si="4" ref="D147:F148">D11+D40+D68+D86</f>
        <v>541.345</v>
      </c>
      <c r="E147" s="23">
        <f t="shared" si="4"/>
        <v>4849.166</v>
      </c>
      <c r="F147" s="24">
        <f t="shared" si="4"/>
        <v>106.823</v>
      </c>
      <c r="G147" s="37"/>
      <c r="H147" s="37"/>
    </row>
    <row r="148" spans="1:6" ht="24.75" customHeight="1">
      <c r="A148" s="52" t="s">
        <v>60</v>
      </c>
      <c r="B148" s="9">
        <f t="shared" si="3"/>
        <v>28.880000000000003</v>
      </c>
      <c r="C148" s="23">
        <f>C12+C41+C69+C80+C87+C135</f>
        <v>18.122000000000003</v>
      </c>
      <c r="D148" s="23">
        <f t="shared" si="4"/>
        <v>1.56</v>
      </c>
      <c r="E148" s="23">
        <f t="shared" si="4"/>
        <v>9.024</v>
      </c>
      <c r="F148" s="24">
        <f t="shared" si="4"/>
        <v>0.174</v>
      </c>
    </row>
    <row r="149" spans="1:6" ht="24.75" customHeight="1">
      <c r="A149" s="39" t="s">
        <v>70</v>
      </c>
      <c r="B149" s="9">
        <f t="shared" si="3"/>
        <v>3537.976</v>
      </c>
      <c r="C149" s="23">
        <f>C17</f>
        <v>3537.976</v>
      </c>
      <c r="D149" s="23">
        <f>D17</f>
        <v>0</v>
      </c>
      <c r="E149" s="23">
        <f>E17</f>
        <v>0</v>
      </c>
      <c r="F149" s="23">
        <f>F17</f>
        <v>0</v>
      </c>
    </row>
    <row r="150" spans="1:22" ht="24.75" customHeight="1">
      <c r="A150" s="52" t="s">
        <v>71</v>
      </c>
      <c r="B150" s="9">
        <f t="shared" si="3"/>
        <v>9.705</v>
      </c>
      <c r="C150" s="23">
        <f>C19</f>
        <v>9.705</v>
      </c>
      <c r="D150" s="23">
        <f>D19</f>
        <v>0</v>
      </c>
      <c r="E150" s="23">
        <f>E19</f>
        <v>0</v>
      </c>
      <c r="F150" s="23">
        <f>F19</f>
        <v>0</v>
      </c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  <row r="151" spans="1:22" ht="24.75" customHeight="1">
      <c r="A151" s="136" t="s">
        <v>39</v>
      </c>
      <c r="B151" s="9">
        <f t="shared" si="3"/>
        <v>1364.57</v>
      </c>
      <c r="C151" s="23">
        <f>C8</f>
        <v>1364.57</v>
      </c>
      <c r="D151" s="23"/>
      <c r="E151" s="23"/>
      <c r="F151" s="24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1:22" ht="24.75" customHeight="1" thickBot="1">
      <c r="A152" s="136" t="s">
        <v>40</v>
      </c>
      <c r="B152" s="49">
        <f t="shared" si="3"/>
        <v>3.323</v>
      </c>
      <c r="C152" s="176">
        <f>C9</f>
        <v>3.323</v>
      </c>
      <c r="D152" s="176"/>
      <c r="E152" s="176"/>
      <c r="F152" s="177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1:22" ht="24.75" customHeight="1" thickBot="1">
      <c r="A153" s="139" t="s">
        <v>18</v>
      </c>
      <c r="B153" s="140">
        <f t="shared" si="3"/>
        <v>29445.682</v>
      </c>
      <c r="C153" s="178">
        <f>C154+C155+C156</f>
        <v>174.127</v>
      </c>
      <c r="D153" s="178">
        <f>D154+D155+D156</f>
        <v>1.62</v>
      </c>
      <c r="E153" s="178">
        <f>E154+E155+E156</f>
        <v>2436.4530000000004</v>
      </c>
      <c r="F153" s="179">
        <f>F154+F155+F156</f>
        <v>26833.482</v>
      </c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1:22" ht="27.75" customHeight="1">
      <c r="A154" s="143" t="s">
        <v>15</v>
      </c>
      <c r="B154" s="144">
        <f t="shared" si="3"/>
        <v>11903.985</v>
      </c>
      <c r="C154" s="180">
        <f>C14+C26+C31+C36+C43+C49+C54+C59+C64+C75+C82+C89+C94+C99+C104+C109+C114+C119+C124+C129+C137+C143</f>
        <v>20.481</v>
      </c>
      <c r="D154" s="180">
        <f>D14+D26+D31+D36+D43+D49+D54+D59+D64+D75+D82+D89+D94+D99+D104+D109+D114+D119+D124+D129+D137+D143</f>
        <v>0</v>
      </c>
      <c r="E154" s="180">
        <f>E14+E26+E31+E36+E43+E49+E54+E59+E64+E75+E82+E89+E94+E99+E104+E109+E114+E119+E124+E129+E137+E143</f>
        <v>1152.5430000000001</v>
      </c>
      <c r="F154" s="181">
        <f>F14+F26+F31+F36+F43+F49+F54+F59+F64+F75+F82+F89+F94+F99+F104+F109+F114+F119+F124+F129+F137+F143</f>
        <v>10730.961000000001</v>
      </c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</row>
    <row r="155" spans="1:22" ht="27.75" customHeight="1">
      <c r="A155" s="47" t="s">
        <v>57</v>
      </c>
      <c r="B155" s="9">
        <f t="shared" si="3"/>
        <v>456.7710000000001</v>
      </c>
      <c r="C155" s="23">
        <f>C15+C44+C130+C138</f>
        <v>0</v>
      </c>
      <c r="D155" s="23">
        <f>D15+D44+D130+D138</f>
        <v>0</v>
      </c>
      <c r="E155" s="23">
        <f>E15+E44+E130+E138</f>
        <v>158.48</v>
      </c>
      <c r="F155" s="24">
        <f>F15+F44+F130+F138</f>
        <v>298.29100000000005</v>
      </c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</row>
    <row r="156" spans="1:22" ht="19.5" thickBot="1">
      <c r="A156" s="132" t="s">
        <v>16</v>
      </c>
      <c r="B156" s="49">
        <f t="shared" si="3"/>
        <v>17084.926</v>
      </c>
      <c r="C156" s="176">
        <f>C16+C27+C32+C37++C45+C50+C55+C60+C65+C76+C83+C90+C95+C100+C105+C110+C115+C120+C125+C131+C139+C144</f>
        <v>153.64600000000002</v>
      </c>
      <c r="D156" s="176">
        <f>D16+D27+D32+D37++D45+D50+D55+D60+D65+D76+D83+D90+D95+D100+D105+D110+D115+D120+D125+D131+D139+D144</f>
        <v>1.62</v>
      </c>
      <c r="E156" s="176">
        <f>E16+E27+E32+E37++E45+E50+E55+E60+E65+E76+E83+E90+E95+E100+E105+E110+E115+E120+E125+E131+E139+E144</f>
        <v>1125.43</v>
      </c>
      <c r="F156" s="177">
        <f>F16+F27+F32+F37++F45+F50+F55+F60+F65+F76+F83+F90+F95+F100+F105+F110+F115+F120+F125+F131+F139+F144</f>
        <v>15804.23</v>
      </c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</row>
    <row r="157" spans="1:12" s="35" customFormat="1" ht="26.25" customHeight="1" thickBot="1">
      <c r="A157" s="145" t="s">
        <v>46</v>
      </c>
      <c r="B157" s="85">
        <f t="shared" si="3"/>
        <v>41.908</v>
      </c>
      <c r="C157" s="182">
        <f>C158+C159</f>
        <v>31.150000000000002</v>
      </c>
      <c r="D157" s="182">
        <f>D158+D159</f>
        <v>1.56</v>
      </c>
      <c r="E157" s="182">
        <f>E158+E159</f>
        <v>9.024</v>
      </c>
      <c r="F157" s="183">
        <f>F158+F159</f>
        <v>0.174</v>
      </c>
      <c r="J157"/>
      <c r="K157"/>
      <c r="L157"/>
    </row>
    <row r="158" spans="1:12" s="35" customFormat="1" ht="26.25" customHeight="1">
      <c r="A158" s="148" t="s">
        <v>47</v>
      </c>
      <c r="B158" s="68">
        <f t="shared" si="3"/>
        <v>38.585</v>
      </c>
      <c r="C158" s="172">
        <f>C12+C19+C41+C69+C80+C87+C135</f>
        <v>27.827</v>
      </c>
      <c r="D158" s="172">
        <f>D12+D41+D69+D87</f>
        <v>1.56</v>
      </c>
      <c r="E158" s="172">
        <f>E12+E41+E69+E87</f>
        <v>9.024</v>
      </c>
      <c r="F158" s="173">
        <f>F12+F41+F69+F87</f>
        <v>0.174</v>
      </c>
      <c r="J158"/>
      <c r="K158"/>
      <c r="L158"/>
    </row>
    <row r="159" spans="1:6" ht="19.5" thickBot="1">
      <c r="A159" s="48" t="s">
        <v>55</v>
      </c>
      <c r="B159" s="49">
        <f t="shared" si="3"/>
        <v>3.323</v>
      </c>
      <c r="C159" s="176">
        <f>C9</f>
        <v>3.323</v>
      </c>
      <c r="D159" s="176">
        <f>D9</f>
        <v>0</v>
      </c>
      <c r="E159" s="176">
        <f>E9</f>
        <v>0</v>
      </c>
      <c r="F159" s="177">
        <f>F9</f>
        <v>0</v>
      </c>
    </row>
    <row r="160" ht="24.75" customHeight="1" thickBot="1"/>
    <row r="161" spans="1:8" s="35" customFormat="1" ht="26.25" customHeight="1" thickBot="1">
      <c r="A161" s="84" t="s">
        <v>78</v>
      </c>
      <c r="B161" s="85">
        <f>C161+D161+E161+F161</f>
        <v>125262.75600000001</v>
      </c>
      <c r="C161" s="86">
        <f>C145+C153+C149</f>
        <v>46391.9</v>
      </c>
      <c r="D161" s="86">
        <f>D145+D153</f>
        <v>2393.571</v>
      </c>
      <c r="E161" s="86">
        <f>E145+E153</f>
        <v>33214.519</v>
      </c>
      <c r="F161" s="86">
        <f>F145+F153</f>
        <v>43262.766</v>
      </c>
      <c r="G161" s="103"/>
      <c r="H161" s="103"/>
    </row>
    <row r="164" spans="3:6" ht="23.25">
      <c r="C164" s="103"/>
      <c r="D164" s="103"/>
      <c r="E164" s="103"/>
      <c r="F164" s="103"/>
    </row>
  </sheetData>
  <sheetProtection/>
  <mergeCells count="2">
    <mergeCell ref="A1:F1"/>
    <mergeCell ref="A2:F2"/>
  </mergeCells>
  <printOptions horizontalCentered="1"/>
  <pageMargins left="0.03937007874015748" right="0.03937007874015748" top="0.1968503937007874" bottom="0.1968503937007874" header="0.5118110236220472" footer="0.5118110236220472"/>
  <pageSetup fitToHeight="1" fitToWidth="1" horizontalDpi="600" verticalDpi="600" orientation="portrait" paperSize="9" scale="2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58"/>
  <sheetViews>
    <sheetView zoomScale="60" zoomScaleNormal="60" zoomScalePageLayoutView="0" workbookViewId="0" topLeftCell="A1">
      <pane xSplit="1" ySplit="5" topLeftCell="B1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9.00390625" defaultRowHeight="12.75"/>
  <cols>
    <col min="1" max="1" width="63.875" style="8" customWidth="1"/>
    <col min="2" max="6" width="26.625" style="8" customWidth="1"/>
    <col min="7" max="11" width="9.125" style="8" customWidth="1"/>
  </cols>
  <sheetData>
    <row r="1" spans="1:8" s="34" customFormat="1" ht="61.5" customHeight="1">
      <c r="A1" s="202" t="s">
        <v>82</v>
      </c>
      <c r="B1" s="202"/>
      <c r="C1" s="202"/>
      <c r="D1" s="202"/>
      <c r="E1" s="202"/>
      <c r="F1" s="202"/>
      <c r="G1" s="107"/>
      <c r="H1" s="107"/>
    </row>
    <row r="2" spans="1:8" s="1" customFormat="1" ht="36.75" customHeight="1">
      <c r="A2" s="203" t="s">
        <v>96</v>
      </c>
      <c r="B2" s="203"/>
      <c r="C2" s="203"/>
      <c r="D2" s="204"/>
      <c r="E2" s="204"/>
      <c r="F2" s="204"/>
      <c r="G2" s="108"/>
      <c r="H2" s="108"/>
    </row>
    <row r="3" spans="2:6" ht="18">
      <c r="B3" s="30"/>
      <c r="C3" s="30"/>
      <c r="D3" s="30"/>
      <c r="E3" s="30"/>
      <c r="F3" s="30"/>
    </row>
    <row r="4" spans="2:6" ht="18.75" thickBot="1">
      <c r="B4" s="30"/>
      <c r="C4" s="30"/>
      <c r="D4" s="30"/>
      <c r="E4" s="30"/>
      <c r="F4" s="30"/>
    </row>
    <row r="5" spans="1:11" s="6" customFormat="1" ht="24.75" customHeight="1" thickBot="1">
      <c r="A5" s="109" t="s">
        <v>68</v>
      </c>
      <c r="B5" s="110"/>
      <c r="C5" s="111" t="s">
        <v>0</v>
      </c>
      <c r="D5" s="111" t="s">
        <v>1</v>
      </c>
      <c r="E5" s="111" t="s">
        <v>2</v>
      </c>
      <c r="F5" s="112" t="s">
        <v>3</v>
      </c>
      <c r="G5" s="7"/>
      <c r="H5" s="7"/>
      <c r="I5" s="7"/>
      <c r="J5" s="7"/>
      <c r="K5" s="7"/>
    </row>
    <row r="6" spans="1:11" s="2" customFormat="1" ht="43.5" customHeight="1" thickBot="1">
      <c r="A6" s="67" t="s">
        <v>37</v>
      </c>
      <c r="B6" s="68">
        <f aca="true" t="shared" si="0" ref="B6:B75">C6+D6+E6+F6</f>
        <v>870660.6140000001</v>
      </c>
      <c r="C6" s="69">
        <f>C8+C10+C11+C13</f>
        <v>306562.526</v>
      </c>
      <c r="D6" s="69">
        <f>D8+D10+D11+D13</f>
        <v>18602.353000000003</v>
      </c>
      <c r="E6" s="69">
        <f>E8+E10+E11+E13</f>
        <v>241135.56200000003</v>
      </c>
      <c r="F6" s="70">
        <f>F8+F10+F11+F13</f>
        <v>304360.173</v>
      </c>
      <c r="G6" s="7"/>
      <c r="H6" s="7"/>
      <c r="I6" s="7"/>
      <c r="J6" s="7"/>
      <c r="K6" s="7"/>
    </row>
    <row r="7" spans="1:11" s="6" customFormat="1" ht="40.5" customHeight="1">
      <c r="A7" s="67" t="s">
        <v>44</v>
      </c>
      <c r="B7" s="56">
        <f t="shared" si="0"/>
        <v>181.79699999999997</v>
      </c>
      <c r="C7" s="53">
        <f>C9+C12</f>
        <v>94.46099999999998</v>
      </c>
      <c r="D7" s="53">
        <f>D9+D12</f>
        <v>15.805999999999997</v>
      </c>
      <c r="E7" s="53">
        <f>E9+E12</f>
        <v>70.148</v>
      </c>
      <c r="F7" s="72">
        <f>F9+F12</f>
        <v>1.382</v>
      </c>
      <c r="G7" s="7"/>
      <c r="H7" s="7"/>
      <c r="I7" s="7"/>
      <c r="J7" s="7"/>
      <c r="K7" s="7"/>
    </row>
    <row r="8" spans="1:11" s="6" customFormat="1" ht="24.75" customHeight="1">
      <c r="A8" s="113" t="s">
        <v>39</v>
      </c>
      <c r="B8" s="164">
        <f t="shared" si="0"/>
        <v>14682.219</v>
      </c>
      <c r="C8" s="54">
        <f>'январь факт'!C7+'февраль факт'!C8+'март факт'!C8+'апрель факт'!C8+'май факт'!C8+'июнь факт'!C8+'июль факт'!C8+'август факт'!C8+'сентябрь факт'!C8+'октябрь факт'!C8+'ноябрь факт'!C8+'декабрь факт'!C8</f>
        <v>14682.219</v>
      </c>
      <c r="D8" s="53"/>
      <c r="E8" s="53"/>
      <c r="F8" s="72"/>
      <c r="G8" s="7"/>
      <c r="H8" s="7"/>
      <c r="I8" s="7"/>
      <c r="J8" s="7"/>
      <c r="K8" s="7"/>
    </row>
    <row r="9" spans="1:11" s="6" customFormat="1" ht="24.75" customHeight="1">
      <c r="A9" s="113" t="s">
        <v>40</v>
      </c>
      <c r="B9" s="164">
        <f t="shared" si="0"/>
        <v>35.05</v>
      </c>
      <c r="C9" s="54">
        <f>'январь факт'!C8+'февраль факт'!C9+'март факт'!C9+'апрель факт'!C9+'май факт'!C9+'июнь факт'!C9+'июль факт'!C9+'август факт'!C9+'сентябрь факт'!C9+'октябрь факт'!C9+'ноябрь факт'!C9+'декабрь факт'!C9</f>
        <v>35.05</v>
      </c>
      <c r="D9" s="53"/>
      <c r="E9" s="127"/>
      <c r="F9" s="169"/>
      <c r="G9" s="7"/>
      <c r="H9" s="7"/>
      <c r="I9" s="7"/>
      <c r="J9" s="7"/>
      <c r="K9" s="7"/>
    </row>
    <row r="10" spans="1:11" s="2" customFormat="1" ht="42" customHeight="1">
      <c r="A10" s="50" t="s">
        <v>41</v>
      </c>
      <c r="B10" s="11">
        <f t="shared" si="0"/>
        <v>552669.0210000001</v>
      </c>
      <c r="C10" s="54">
        <f>'январь факт'!C9+'февраль факт'!C10+'март факт'!C10+'апрель факт'!C10+'май факт'!C10+'июнь факт'!C10+'июль факт'!C10+'август факт'!C10+'сентябрь факт'!C10+'октябрь факт'!C10+'ноябрь факт'!C10+'декабрь факт'!C10</f>
        <v>240902.91600000003</v>
      </c>
      <c r="D10" s="54">
        <f>'январь факт'!D9+'февраль факт'!D10+'март факт'!D10+'апрель факт'!D10+'май факт'!D10+'июнь факт'!D10+'июль факт'!D10+'август факт'!D10+'сентябрь факт'!D10+'октябрь факт'!D10+'ноябрь факт'!D10+'декабрь факт'!D10</f>
        <v>12879.927</v>
      </c>
      <c r="E10" s="54">
        <f>'январь факт'!E9+'февраль факт'!E10+'март факт'!E10+'апрель факт'!E10+'май факт'!E10+'июнь факт'!E10+'июль факт'!E10+'август факт'!E10+'сентябрь факт'!E10+'октябрь факт'!E10+'ноябрь факт'!E10+'декабрь факт'!E10</f>
        <v>189316.81500000003</v>
      </c>
      <c r="F10" s="73">
        <f>'январь факт'!F9+'февраль факт'!F10+'март факт'!F10+'апрель факт'!F10+'май факт'!F10+'июнь факт'!F10+'июль факт'!F10+'август факт'!F10+'сентябрь факт'!F10+'октябрь факт'!F10+'ноябрь факт'!F10+'декабрь факт'!F10</f>
        <v>109569.363</v>
      </c>
      <c r="G10" s="7"/>
      <c r="H10" s="7"/>
      <c r="I10" s="7"/>
      <c r="J10" s="7"/>
      <c r="K10" s="7"/>
    </row>
    <row r="11" spans="1:11" s="51" customFormat="1" ht="33.75" customHeight="1">
      <c r="A11" s="50" t="s">
        <v>42</v>
      </c>
      <c r="B11" s="116">
        <f t="shared" si="0"/>
        <v>97991.16299999999</v>
      </c>
      <c r="C11" s="120">
        <f>'январь факт'!C10+'февраль факт'!C11+'март факт'!C11+'апрель факт'!C11+'май факт'!C11+'июнь факт'!C11+'июль факт'!C11+'август факт'!C11+'сентябрь факт'!C11+'октябрь факт'!C11+'ноябрь факт'!C11+'декабрь факт'!C11</f>
        <v>50497.12299999999</v>
      </c>
      <c r="D11" s="120">
        <f>'январь факт'!D10+'февраль факт'!D11+'март факт'!D11+'апрель факт'!D11+'май факт'!D11+'июнь факт'!D11+'июль факт'!D11+'август факт'!D11+'сентябрь факт'!D11+'октябрь факт'!D11+'ноябрь факт'!D11+'декабрь факт'!D11</f>
        <v>5704.206</v>
      </c>
      <c r="E11" s="120">
        <f>'январь факт'!E10+'февраль факт'!E11+'март факт'!E11+'апрель факт'!E11+'май факт'!E11+'июнь факт'!E11+'июль факт'!E11+'август факт'!E11+'сентябрь факт'!E11+'октябрь факт'!E11+'ноябрь факт'!E11+'декабрь факт'!E11</f>
        <v>40913.775</v>
      </c>
      <c r="F11" s="121">
        <f>'январь факт'!F10+'февраль факт'!F11+'март факт'!F11+'апрель факт'!F11+'май факт'!F11+'июнь факт'!F11+'июль факт'!F11+'август факт'!F11+'сентябрь факт'!F11+'октябрь факт'!F11+'ноябрь факт'!F11+'декабрь факт'!F11</f>
        <v>876.059</v>
      </c>
      <c r="G11" s="45"/>
      <c r="H11" s="45"/>
      <c r="I11" s="45"/>
      <c r="J11" s="45"/>
      <c r="K11" s="45"/>
    </row>
    <row r="12" spans="1:11" s="51" customFormat="1" ht="33.75" customHeight="1">
      <c r="A12" s="50" t="s">
        <v>43</v>
      </c>
      <c r="B12" s="116">
        <f t="shared" si="0"/>
        <v>146.74699999999999</v>
      </c>
      <c r="C12" s="120">
        <f>'январь факт'!C11+'февраль факт'!C12+'март факт'!C12+'апрель факт'!C12+'май факт'!C12+'июнь факт'!C12+'июль факт'!C12+'август факт'!C12+'сентябрь факт'!C12+'октябрь факт'!C12+'ноябрь факт'!C12+'декабрь факт'!C12</f>
        <v>59.410999999999994</v>
      </c>
      <c r="D12" s="120">
        <f>'январь факт'!D11+'февраль факт'!D12+'март факт'!D12+'апрель факт'!D12+'май факт'!D12+'июнь факт'!D12+'июль факт'!D12+'август факт'!D12+'сентябрь факт'!D12+'октябрь факт'!D12+'ноябрь факт'!D12+'декабрь факт'!D12</f>
        <v>15.805999999999997</v>
      </c>
      <c r="E12" s="120">
        <f>'январь факт'!E11+'февраль факт'!E12+'март факт'!E12+'апрель факт'!E12+'май факт'!E12+'июнь факт'!E12+'июль факт'!E12+'август факт'!E12+'сентябрь факт'!E12+'октябрь факт'!E12+'ноябрь факт'!E12+'декабрь факт'!E12</f>
        <v>70.148</v>
      </c>
      <c r="F12" s="121">
        <f>'январь факт'!F11+'февраль факт'!F12+'март факт'!F12+'апрель факт'!F12+'май факт'!F12+'июнь факт'!F12+'июль факт'!F12+'август факт'!F12+'сентябрь факт'!F12+'октябрь факт'!F12+'ноябрь факт'!F12+'декабрь факт'!F12</f>
        <v>1.382</v>
      </c>
      <c r="G12" s="45"/>
      <c r="H12" s="45"/>
      <c r="I12" s="45"/>
      <c r="J12" s="45"/>
      <c r="K12" s="45"/>
    </row>
    <row r="13" spans="1:11" s="2" customFormat="1" ht="24.75" customHeight="1">
      <c r="A13" s="39" t="s">
        <v>14</v>
      </c>
      <c r="B13" s="11">
        <f t="shared" si="0"/>
        <v>205318.211</v>
      </c>
      <c r="C13" s="11">
        <f>C14+C15+C16</f>
        <v>480.2680000000001</v>
      </c>
      <c r="D13" s="11">
        <f>D14+D15+D16</f>
        <v>18.22</v>
      </c>
      <c r="E13" s="11">
        <f>E14+E15+E16</f>
        <v>10904.972</v>
      </c>
      <c r="F13" s="12">
        <f>F14+F15+F16</f>
        <v>193914.75100000002</v>
      </c>
      <c r="G13" s="7"/>
      <c r="H13" s="7"/>
      <c r="I13" s="7"/>
      <c r="J13" s="7"/>
      <c r="K13" s="7"/>
    </row>
    <row r="14" spans="1:11" s="2" customFormat="1" ht="24.75" customHeight="1">
      <c r="A14" s="39" t="s">
        <v>15</v>
      </c>
      <c r="B14" s="11">
        <f t="shared" si="0"/>
        <v>58398.93800000001</v>
      </c>
      <c r="C14" s="59">
        <f>'январь факт'!C13+'февраль факт'!C14+'март факт'!C14+'апрель факт'!C14+'май факт'!C14+'июнь факт'!C14+'июль факт'!C14+'август факт'!C14+'сентябрь факт'!C14+'октябрь факт'!C14+'ноябрь факт'!C14+'декабрь факт'!C14</f>
        <v>224.99400000000003</v>
      </c>
      <c r="D14" s="59">
        <f>'январь факт'!D13+'февраль факт'!D14+'март факт'!D14+'апрель факт'!D14+'май факт'!D14+'июнь факт'!D14+'июль факт'!D14+'август факт'!D14+'сентябрь факт'!D14+'октябрь факт'!D14+'ноябрь факт'!D14+'декабрь факт'!D14</f>
        <v>0</v>
      </c>
      <c r="E14" s="59">
        <f>'январь факт'!E13+'февраль факт'!E14+'март факт'!E14+'апрель факт'!E14+'май факт'!E14+'июнь факт'!E14+'июль факт'!E14+'август факт'!E14+'сентябрь факт'!E14+'октябрь факт'!E14+'ноябрь факт'!E14+'декабрь факт'!E14</f>
        <v>2765.258</v>
      </c>
      <c r="F14" s="74">
        <f>'январь факт'!F13+'февраль факт'!F14+'март факт'!F14+'апрель факт'!F14+'май факт'!F14+'июнь факт'!F14+'июль факт'!F14+'август факт'!F14+'сентябрь факт'!F14+'октябрь факт'!F14+'ноябрь факт'!F14+'декабрь факт'!F14</f>
        <v>55408.68600000001</v>
      </c>
      <c r="G14" s="7"/>
      <c r="H14" s="7"/>
      <c r="I14" s="7"/>
      <c r="J14" s="7"/>
      <c r="K14" s="7"/>
    </row>
    <row r="15" spans="1:11" s="2" customFormat="1" ht="24.75" customHeight="1">
      <c r="A15" s="47" t="s">
        <v>57</v>
      </c>
      <c r="B15" s="11">
        <f t="shared" si="0"/>
        <v>0</v>
      </c>
      <c r="C15" s="59">
        <f>'январь факт'!C14+'февраль факт'!C15+'март факт'!C15+'апрель факт'!C15+'май факт'!C15+'июнь факт'!C15+'июль факт'!C15+'август факт'!C15+'сентябрь факт'!C15+'октябрь факт'!C15+'ноябрь факт'!C15+'декабрь факт'!C15</f>
        <v>0</v>
      </c>
      <c r="D15" s="59">
        <f>'январь факт'!D14+'февраль факт'!D15+'март факт'!D15+'апрель факт'!D15+'май факт'!D15+'июнь факт'!D15+'июль факт'!D15+'август факт'!D15+'сентябрь факт'!D15+'октябрь факт'!D15+'ноябрь факт'!D15+'декабрь факт'!D15</f>
        <v>0</v>
      </c>
      <c r="E15" s="59">
        <f>'январь факт'!E14+'февраль факт'!E15+'март факт'!E15+'апрель факт'!E15+'май факт'!E15+'июнь факт'!E15+'июль факт'!E15+'август факт'!E15+'сентябрь факт'!E15+'октябрь факт'!E15+'ноябрь факт'!E15+'декабрь факт'!E15</f>
        <v>0</v>
      </c>
      <c r="F15" s="74">
        <f>'январь факт'!F14+'февраль факт'!F15+'март факт'!F15+'апрель факт'!F15+'май факт'!F15+'июнь факт'!F15+'июль факт'!F15+'август факт'!F15+'сентябрь факт'!F15+'октябрь факт'!F15+'ноябрь факт'!F15+'декабрь факт'!F15</f>
        <v>0</v>
      </c>
      <c r="G15" s="7"/>
      <c r="H15" s="7"/>
      <c r="I15" s="7"/>
      <c r="J15" s="7"/>
      <c r="K15" s="7"/>
    </row>
    <row r="16" spans="1:11" s="2" customFormat="1" ht="24.75" customHeight="1">
      <c r="A16" s="39" t="s">
        <v>16</v>
      </c>
      <c r="B16" s="11">
        <f t="shared" si="0"/>
        <v>146919.27300000002</v>
      </c>
      <c r="C16" s="59">
        <f>'январь факт'!C15+'февраль факт'!C16+'март факт'!C16+'апрель факт'!C16+'май факт'!C16+'июнь факт'!C16+'июль факт'!C16+'август факт'!C16+'сентябрь факт'!C16+'октябрь факт'!C16+'ноябрь факт'!C16+'декабрь факт'!C16</f>
        <v>255.27400000000006</v>
      </c>
      <c r="D16" s="59">
        <f>'январь факт'!D15+'февраль факт'!D16+'март факт'!D16+'апрель факт'!D16+'май факт'!D16+'июнь факт'!D16+'июль факт'!D16+'август факт'!D16+'сентябрь факт'!D16+'октябрь факт'!D16+'ноябрь факт'!D16+'декабрь факт'!D16</f>
        <v>18.22</v>
      </c>
      <c r="E16" s="59">
        <f>'январь факт'!E15+'февраль факт'!E16+'март факт'!E16+'апрель факт'!E16+'май факт'!E16+'июнь факт'!E16+'июль факт'!E16+'август факт'!E16+'сентябрь факт'!E16+'октябрь факт'!E16+'ноябрь факт'!E16+'декабрь факт'!E16</f>
        <v>8139.714</v>
      </c>
      <c r="F16" s="74">
        <f>'январь факт'!F15+'февраль факт'!F16+'март факт'!F16+'апрель факт'!F16+'май факт'!F16+'июнь факт'!F16+'июль факт'!F16+'август факт'!F16+'сентябрь факт'!F16+'октябрь факт'!F16+'ноябрь факт'!F16+'декабрь факт'!F16</f>
        <v>138506.065</v>
      </c>
      <c r="G16" s="7"/>
      <c r="H16" s="7"/>
      <c r="I16" s="7"/>
      <c r="J16" s="7"/>
      <c r="K16" s="7"/>
    </row>
    <row r="17" spans="1:11" s="77" customFormat="1" ht="58.5" customHeight="1">
      <c r="A17" s="118" t="s">
        <v>66</v>
      </c>
      <c r="B17" s="11">
        <f t="shared" si="0"/>
        <v>35451.457</v>
      </c>
      <c r="C17" s="17">
        <f>C18+C20</f>
        <v>35451.457</v>
      </c>
      <c r="D17" s="17">
        <f>D18+D20</f>
        <v>0</v>
      </c>
      <c r="E17" s="17">
        <f>E18+E20</f>
        <v>0</v>
      </c>
      <c r="F17" s="18">
        <f>F18+F20</f>
        <v>0</v>
      </c>
      <c r="G17" s="7"/>
      <c r="H17" s="7"/>
      <c r="I17" s="7"/>
      <c r="J17" s="7"/>
      <c r="K17" s="7"/>
    </row>
    <row r="18" spans="1:11" s="2" customFormat="1" ht="24.75" customHeight="1">
      <c r="A18" s="39" t="s">
        <v>17</v>
      </c>
      <c r="B18" s="78">
        <f t="shared" si="0"/>
        <v>35451.457</v>
      </c>
      <c r="C18" s="79">
        <f>'январь факт'!C17+'февраль факт'!C18+'март факт'!C18+'апрель факт'!C18+'май факт'!C18+'июнь факт'!C18+'июль факт'!C18+'август факт'!C18+'сентябрь факт'!C18+'октябрь факт'!C18+'ноябрь факт'!C18+'декабрь факт'!C18</f>
        <v>35451.457</v>
      </c>
      <c r="D18" s="59"/>
      <c r="E18" s="59"/>
      <c r="F18" s="74"/>
      <c r="G18" s="7"/>
      <c r="H18" s="7"/>
      <c r="I18" s="7"/>
      <c r="J18" s="7"/>
      <c r="K18" s="7"/>
    </row>
    <row r="19" spans="1:11" s="51" customFormat="1" ht="26.25" customHeight="1">
      <c r="A19" s="50" t="s">
        <v>67</v>
      </c>
      <c r="B19" s="119">
        <f t="shared" si="0"/>
        <v>126.076</v>
      </c>
      <c r="C19" s="79">
        <f>'январь факт'!C18+'февраль факт'!C19+'март факт'!C19+'апрель факт'!C19+'май факт'!C19+'июнь факт'!C19+'июль факт'!C19+'август факт'!C19+'сентябрь факт'!C19+'октябрь факт'!C19+'ноябрь факт'!C19+'декабрь факт'!C19</f>
        <v>126.076</v>
      </c>
      <c r="D19" s="120"/>
      <c r="E19" s="120"/>
      <c r="F19" s="121"/>
      <c r="G19" s="45"/>
      <c r="H19" s="45"/>
      <c r="I19" s="45"/>
      <c r="J19" s="45"/>
      <c r="K19" s="45"/>
    </row>
    <row r="20" spans="1:11" s="2" customFormat="1" ht="24.75" customHeight="1">
      <c r="A20" s="39" t="s">
        <v>14</v>
      </c>
      <c r="B20" s="11">
        <f t="shared" si="0"/>
        <v>0</v>
      </c>
      <c r="C20" s="17">
        <f>C21+C22</f>
        <v>0</v>
      </c>
      <c r="D20" s="17">
        <f>D21+D22</f>
        <v>0</v>
      </c>
      <c r="E20" s="17">
        <f>E21+E22</f>
        <v>0</v>
      </c>
      <c r="F20" s="18">
        <f>F21+F22</f>
        <v>0</v>
      </c>
      <c r="G20" s="7"/>
      <c r="H20" s="7"/>
      <c r="I20" s="7"/>
      <c r="J20" s="7"/>
      <c r="K20" s="7"/>
    </row>
    <row r="21" spans="1:11" s="2" customFormat="1" ht="24.75" customHeight="1">
      <c r="A21" s="39" t="s">
        <v>15</v>
      </c>
      <c r="B21" s="11">
        <f t="shared" si="0"/>
        <v>0</v>
      </c>
      <c r="C21" s="59"/>
      <c r="D21" s="59"/>
      <c r="E21" s="59"/>
      <c r="F21" s="74"/>
      <c r="G21" s="7"/>
      <c r="H21" s="7"/>
      <c r="I21" s="7"/>
      <c r="J21" s="7"/>
      <c r="K21" s="7"/>
    </row>
    <row r="22" spans="1:11" s="2" customFormat="1" ht="24.75" customHeight="1">
      <c r="A22" s="39" t="s">
        <v>16</v>
      </c>
      <c r="B22" s="54">
        <f t="shared" si="0"/>
        <v>0</v>
      </c>
      <c r="C22" s="59"/>
      <c r="D22" s="59"/>
      <c r="E22" s="59"/>
      <c r="F22" s="74"/>
      <c r="G22" s="7"/>
      <c r="H22" s="7"/>
      <c r="I22" s="7"/>
      <c r="J22" s="7"/>
      <c r="K22" s="7"/>
    </row>
    <row r="23" spans="1:11" s="2" customFormat="1" ht="38.25" customHeight="1">
      <c r="A23" s="118" t="s">
        <v>36</v>
      </c>
      <c r="B23" s="11">
        <f t="shared" si="0"/>
        <v>74874.844</v>
      </c>
      <c r="C23" s="17">
        <f>C24+C25</f>
        <v>9523.970000000001</v>
      </c>
      <c r="D23" s="17">
        <f>D24+D25</f>
        <v>0</v>
      </c>
      <c r="E23" s="17">
        <f>E24+E25</f>
        <v>25080.22</v>
      </c>
      <c r="F23" s="18">
        <f>F24+F25</f>
        <v>40270.653999999995</v>
      </c>
      <c r="G23" s="7"/>
      <c r="H23" s="7"/>
      <c r="I23" s="7"/>
      <c r="J23" s="7"/>
      <c r="K23" s="7"/>
    </row>
    <row r="24" spans="1:11" s="2" customFormat="1" ht="24.75" customHeight="1">
      <c r="A24" s="39" t="s">
        <v>17</v>
      </c>
      <c r="B24" s="11">
        <f t="shared" si="0"/>
        <v>46063.863</v>
      </c>
      <c r="C24" s="59">
        <f>'январь факт'!C23+'февраль факт'!C24+'март факт'!C24+'апрель факт'!C24+'май факт'!C24+'июнь факт'!C24+'июль факт'!C24+'август факт'!C24+'сентябрь факт'!C24+'октябрь факт'!C24+'ноябрь факт'!C23+'декабрь факт'!C24</f>
        <v>8317.880000000001</v>
      </c>
      <c r="D24" s="59">
        <f>'январь факт'!D23+'февраль факт'!D24+'март факт'!D24+'апрель факт'!D24+'май факт'!D24+'июнь факт'!D24+'июль факт'!D24+'август факт'!D24+'сентябрь факт'!D24+'октябрь факт'!D24+'ноябрь факт'!D23+'декабрь факт'!D24</f>
        <v>0</v>
      </c>
      <c r="E24" s="59">
        <f>'январь факт'!E23+'февраль факт'!E24+'март факт'!E24+'апрель факт'!E24+'май факт'!E24+'июнь факт'!E24+'июль факт'!E24+'август факт'!E24+'сентябрь факт'!E24+'октябрь факт'!E24+'ноябрь факт'!E23+'декабрь факт'!E24</f>
        <v>21188.856</v>
      </c>
      <c r="F24" s="74">
        <f>'январь факт'!F23+'февраль факт'!F24+'март факт'!F24+'апрель факт'!F24+'май факт'!F24+'июнь факт'!F24+'июль факт'!F24+'август факт'!F24+'сентябрь факт'!F24+'октябрь факт'!F24+'ноябрь факт'!F23+'декабрь факт'!F24</f>
        <v>16557.127</v>
      </c>
      <c r="G24" s="7"/>
      <c r="H24" s="7"/>
      <c r="I24" s="7"/>
      <c r="J24" s="7"/>
      <c r="K24" s="7"/>
    </row>
    <row r="25" spans="1:11" s="2" customFormat="1" ht="24.75" customHeight="1">
      <c r="A25" s="39" t="s">
        <v>14</v>
      </c>
      <c r="B25" s="11">
        <f t="shared" si="0"/>
        <v>28810.981</v>
      </c>
      <c r="C25" s="17">
        <f>C26+C27</f>
        <v>1206.09</v>
      </c>
      <c r="D25" s="17">
        <f>D26+D27</f>
        <v>0</v>
      </c>
      <c r="E25" s="17">
        <f>E26+E27</f>
        <v>3891.3640000000005</v>
      </c>
      <c r="F25" s="18">
        <f>F26+F27</f>
        <v>23713.527</v>
      </c>
      <c r="G25" s="7"/>
      <c r="H25" s="7"/>
      <c r="I25" s="7"/>
      <c r="J25" s="7"/>
      <c r="K25" s="7"/>
    </row>
    <row r="26" spans="1:11" s="2" customFormat="1" ht="24.75" customHeight="1">
      <c r="A26" s="39" t="s">
        <v>15</v>
      </c>
      <c r="B26" s="11">
        <f t="shared" si="0"/>
        <v>17282.464</v>
      </c>
      <c r="C26" s="59">
        <f>'январь факт'!C25+'февраль факт'!C26+'март факт'!C26+'апрель факт'!C26+'май факт'!C26+'июнь факт'!C26+'июль факт'!C26+'август факт'!C26+'сентябрь факт'!C26+'октябрь факт'!C26+'ноябрь факт'!C25+'декабрь факт'!C26</f>
        <v>210.18</v>
      </c>
      <c r="D26" s="59">
        <f>'январь факт'!D25+'февраль факт'!D26+'март факт'!D26+'апрель факт'!D26+'май факт'!D26+'июнь факт'!D26+'июль факт'!D26+'август факт'!D26+'сентябрь факт'!D26+'октябрь факт'!D26+'ноябрь факт'!D25+'декабрь факт'!D26</f>
        <v>0</v>
      </c>
      <c r="E26" s="59">
        <f>'январь факт'!E25+'февраль факт'!E26+'март факт'!E26+'апрель факт'!E26+'май факт'!E26+'июнь факт'!E26+'июль факт'!E26+'август факт'!E26+'сентябрь факт'!E26+'октябрь факт'!E26+'ноябрь факт'!E25+'декабрь факт'!E26</f>
        <v>1434.102</v>
      </c>
      <c r="F26" s="74">
        <f>'январь факт'!F25+'февраль факт'!F26+'март факт'!F26+'апрель факт'!F26+'май факт'!F26+'июнь факт'!F26+'июль факт'!F26+'август факт'!F26+'сентябрь факт'!F26+'октябрь факт'!F26+'ноябрь факт'!F25+'декабрь факт'!F26</f>
        <v>15638.181999999999</v>
      </c>
      <c r="G26" s="7"/>
      <c r="H26" s="7"/>
      <c r="I26" s="7"/>
      <c r="J26" s="7"/>
      <c r="K26" s="7"/>
    </row>
    <row r="27" spans="1:11" s="2" customFormat="1" ht="24.75" customHeight="1">
      <c r="A27" s="39" t="s">
        <v>16</v>
      </c>
      <c r="B27" s="54">
        <f t="shared" si="0"/>
        <v>11528.517</v>
      </c>
      <c r="C27" s="59">
        <f>'январь факт'!C26+'февраль факт'!C27+'март факт'!C27+'апрель факт'!C27+'май факт'!C27+'июнь факт'!C27+'июль факт'!C27+'август факт'!C27+'сентябрь факт'!C27+'октябрь факт'!C27+'ноябрь факт'!C26+'декабрь факт'!C27</f>
        <v>995.91</v>
      </c>
      <c r="D27" s="59">
        <f>'январь факт'!D26+'февраль факт'!D27+'март факт'!D27+'апрель факт'!D27+'май факт'!D27+'июнь факт'!D27+'июль факт'!D27+'август факт'!D27+'сентябрь факт'!D27+'октябрь факт'!D27+'ноябрь факт'!D26+'декабрь факт'!D27</f>
        <v>0</v>
      </c>
      <c r="E27" s="59">
        <f>'январь факт'!E26+'февраль факт'!E27+'март факт'!E27+'апрель факт'!E27+'май факт'!E27+'июнь факт'!E27+'июль факт'!E27+'август факт'!E27+'сентябрь факт'!E27+'октябрь факт'!E27+'ноябрь факт'!E26+'декабрь факт'!E27</f>
        <v>2457.262</v>
      </c>
      <c r="F27" s="74">
        <f>'январь факт'!F26+'февраль факт'!F27+'март факт'!F27+'апрель факт'!F27+'май факт'!F27+'июнь факт'!F27+'июль факт'!F27+'август факт'!F27+'сентябрь факт'!F27+'октябрь факт'!F27+'ноябрь факт'!F26+'декабрь факт'!F27</f>
        <v>8075.344999999999</v>
      </c>
      <c r="G27" s="7"/>
      <c r="H27" s="7"/>
      <c r="I27" s="7"/>
      <c r="J27" s="7"/>
      <c r="K27" s="7"/>
    </row>
    <row r="28" spans="1:11" s="2" customFormat="1" ht="24.75" customHeight="1">
      <c r="A28" s="118" t="s">
        <v>6</v>
      </c>
      <c r="B28" s="11">
        <f t="shared" si="0"/>
        <v>17174.956</v>
      </c>
      <c r="C28" s="17">
        <f>C29+C30</f>
        <v>15512.679999999998</v>
      </c>
      <c r="D28" s="17">
        <f>D29+D30</f>
        <v>0</v>
      </c>
      <c r="E28" s="17">
        <f>E29+E30</f>
        <v>471.91499999999996</v>
      </c>
      <c r="F28" s="18">
        <f>F29+F30</f>
        <v>1190.3609999999999</v>
      </c>
      <c r="G28" s="7"/>
      <c r="H28" s="7"/>
      <c r="I28" s="7"/>
      <c r="J28" s="7"/>
      <c r="K28" s="7"/>
    </row>
    <row r="29" spans="1:11" s="4" customFormat="1" ht="27" customHeight="1">
      <c r="A29" s="39" t="s">
        <v>17</v>
      </c>
      <c r="B29" s="11">
        <f t="shared" si="0"/>
        <v>14879.75</v>
      </c>
      <c r="C29" s="59">
        <f>'январь факт'!C28+'февраль факт'!C29+'март факт'!C29+'апрель факт'!C29+'май факт'!C29+'июнь факт'!C29+'июль факт'!C29+'август факт'!C29+'сентябрь факт'!C29+'октябрь факт'!C29+'ноябрь факт'!C27+'декабрь факт'!C29</f>
        <v>13217.473999999998</v>
      </c>
      <c r="D29" s="59">
        <f>'январь факт'!D28+'февраль факт'!D29+'март факт'!D29+'апрель факт'!D29+'май факт'!D29+'июнь факт'!D29+'июль факт'!D29+'август факт'!D29+'сентябрь факт'!D29+'октябрь факт'!D29+'ноябрь факт'!D27+'декабрь факт'!D29</f>
        <v>0</v>
      </c>
      <c r="E29" s="59">
        <f>'январь факт'!E28+'февраль факт'!E29+'март факт'!E29+'апрель факт'!E29+'май факт'!E29+'июнь факт'!E29+'июль факт'!E29+'август факт'!E29+'сентябрь факт'!E29+'октябрь факт'!E29+'ноябрь факт'!E27+'декабрь факт'!E29</f>
        <v>471.91499999999996</v>
      </c>
      <c r="F29" s="74">
        <f>'январь факт'!F28+'февраль факт'!F29+'март факт'!F29+'апрель факт'!F29+'май факт'!F29+'июнь факт'!F29+'июль факт'!F29+'август факт'!F29+'сентябрь факт'!F29+'октябрь факт'!F29+'ноябрь факт'!F27+'декабрь факт'!F29</f>
        <v>1190.3609999999999</v>
      </c>
      <c r="G29" s="5"/>
      <c r="H29" s="5"/>
      <c r="I29" s="5"/>
      <c r="J29" s="5"/>
      <c r="K29" s="5"/>
    </row>
    <row r="30" spans="1:6" s="3" customFormat="1" ht="18.75" customHeight="1">
      <c r="A30" s="39" t="s">
        <v>14</v>
      </c>
      <c r="B30" s="11">
        <f t="shared" si="0"/>
        <v>2295.206</v>
      </c>
      <c r="C30" s="17">
        <f>C31+C32</f>
        <v>2295.206</v>
      </c>
      <c r="D30" s="17">
        <f>D31+D32</f>
        <v>0</v>
      </c>
      <c r="E30" s="17">
        <f>E31+E32</f>
        <v>0</v>
      </c>
      <c r="F30" s="18">
        <f>F31+F32</f>
        <v>0</v>
      </c>
    </row>
    <row r="31" spans="1:6" ht="18.75">
      <c r="A31" s="39" t="s">
        <v>15</v>
      </c>
      <c r="B31" s="11">
        <f t="shared" si="0"/>
        <v>2289.989</v>
      </c>
      <c r="C31" s="59">
        <f>'январь факт'!C30+'февраль факт'!C31+'март факт'!C31+'апрель факт'!C31+'май факт'!C31+'июнь факт'!C31+'июль факт'!C31+'август факт'!C31+'сентябрь факт'!C31+'октябрь факт'!C31+'ноябрь факт'!C29+'декабрь факт'!C31</f>
        <v>2289.989</v>
      </c>
      <c r="D31" s="59">
        <f>'январь факт'!D30+'февраль факт'!D31+'март факт'!D31+'апрель факт'!D31+'май факт'!D31+'июнь факт'!D31+'июль факт'!D31+'август факт'!D31+'сентябрь факт'!D31+'октябрь факт'!D31+'ноябрь факт'!D29+'декабрь факт'!D31</f>
        <v>0</v>
      </c>
      <c r="E31" s="59">
        <f>'январь факт'!E30+'февраль факт'!E31+'март факт'!E31+'апрель факт'!E31+'май факт'!E31+'июнь факт'!E31+'июль факт'!E31+'август факт'!E31+'сентябрь факт'!E31+'октябрь факт'!E31+'ноябрь факт'!E29+'декабрь факт'!E31</f>
        <v>0</v>
      </c>
      <c r="F31" s="74">
        <f>'январь факт'!F30+'февраль факт'!F31+'март факт'!F31+'апрель факт'!F31+'май факт'!F31+'июнь факт'!F31+'июль факт'!F31+'август факт'!F31+'сентябрь факт'!F31+'октябрь факт'!F31+'ноябрь факт'!F29+'декабрь факт'!F31</f>
        <v>0</v>
      </c>
    </row>
    <row r="32" spans="1:6" ht="18.75">
      <c r="A32" s="39" t="s">
        <v>16</v>
      </c>
      <c r="B32" s="54">
        <f t="shared" si="0"/>
        <v>5.217</v>
      </c>
      <c r="C32" s="59">
        <f>'январь факт'!C31+'февраль факт'!C32+'март факт'!C32+'апрель факт'!C32+'май факт'!C32+'июнь факт'!C32+'июль факт'!C32+'август факт'!C32+'сентябрь факт'!C32+'октябрь факт'!C32+'ноябрь факт'!C30+'декабрь факт'!C32</f>
        <v>5.217</v>
      </c>
      <c r="D32" s="59">
        <f>'январь факт'!D31+'февраль факт'!D32+'март факт'!D32+'апрель факт'!D32+'май факт'!D32+'июнь факт'!D32+'июль факт'!D32+'август факт'!D32+'сентябрь факт'!D32+'октябрь факт'!D32+'ноябрь факт'!D30+'декабрь факт'!D32</f>
        <v>0</v>
      </c>
      <c r="E32" s="59">
        <f>'январь факт'!E31+'февраль факт'!E32+'март факт'!E32+'апрель факт'!E32+'май факт'!E32+'июнь факт'!E32+'июль факт'!E32+'август факт'!E32+'сентябрь факт'!E32+'октябрь факт'!E32+'ноябрь факт'!E30+'декабрь факт'!E32</f>
        <v>0</v>
      </c>
      <c r="F32" s="74">
        <f>'январь факт'!F31+'февраль факт'!F32+'март факт'!F32+'апрель факт'!F32+'май факт'!F32+'июнь факт'!F32+'июль факт'!F32+'август факт'!F32+'сентябрь факт'!F32+'октябрь факт'!F32+'ноябрь факт'!F30+'декабрь факт'!F32</f>
        <v>0</v>
      </c>
    </row>
    <row r="33" spans="1:6" ht="40.5" customHeight="1">
      <c r="A33" s="118" t="s">
        <v>72</v>
      </c>
      <c r="B33" s="11" t="e">
        <f t="shared" si="0"/>
        <v>#REF!</v>
      </c>
      <c r="C33" s="17" t="e">
        <f>C34+C35</f>
        <v>#REF!</v>
      </c>
      <c r="D33" s="17" t="e">
        <f>D34+D35</f>
        <v>#REF!</v>
      </c>
      <c r="E33" s="17" t="e">
        <f>E34+E35</f>
        <v>#REF!</v>
      </c>
      <c r="F33" s="18" t="e">
        <f>F34+F35</f>
        <v>#REF!</v>
      </c>
    </row>
    <row r="34" spans="1:6" ht="24" customHeight="1">
      <c r="A34" s="39" t="s">
        <v>17</v>
      </c>
      <c r="B34" s="11" t="e">
        <f t="shared" si="0"/>
        <v>#REF!</v>
      </c>
      <c r="C34" s="59" t="e">
        <f>'январь факт'!C33+'февраль факт'!C34+'март факт'!C34+'апрель факт'!C34+'май факт'!C34+'июнь факт'!C34+'июль факт'!C34+'август факт'!C34+'сентябрь факт'!C34+'октябрь факт'!C34+'ноябрь факт'!#REF!+'декабрь факт'!C34</f>
        <v>#REF!</v>
      </c>
      <c r="D34" s="59" t="e">
        <f>'январь факт'!D33+'февраль факт'!D34+'март факт'!D34+'апрель факт'!D34+'май факт'!D34+'июнь факт'!D34+'июль факт'!D34+'август факт'!D34+'сентябрь факт'!D34+'октябрь факт'!D34+'ноябрь факт'!#REF!+'декабрь факт'!D34</f>
        <v>#REF!</v>
      </c>
      <c r="E34" s="59" t="e">
        <f>'январь факт'!E33+'февраль факт'!E34+'март факт'!E34+'апрель факт'!E34+'май факт'!E34+'июнь факт'!E34+'июль факт'!E34+'август факт'!E34+'сентябрь факт'!E34+'октябрь факт'!E34+'ноябрь факт'!#REF!+'декабрь факт'!E34</f>
        <v>#REF!</v>
      </c>
      <c r="F34" s="74" t="e">
        <f>'январь факт'!F33+'февраль факт'!F34+'март факт'!F34+'апрель факт'!F34+'май факт'!F34+'июнь факт'!F34+'июль факт'!F34+'август факт'!F34+'сентябрь факт'!F34+'октябрь факт'!F34+'ноябрь факт'!#REF!+'декабрь факт'!F34</f>
        <v>#REF!</v>
      </c>
    </row>
    <row r="35" spans="1:6" ht="24" customHeight="1">
      <c r="A35" s="39" t="s">
        <v>14</v>
      </c>
      <c r="B35" s="11">
        <f t="shared" si="0"/>
        <v>1579.0649999999998</v>
      </c>
      <c r="C35" s="17">
        <f>C36+C37</f>
        <v>0</v>
      </c>
      <c r="D35" s="17">
        <f>D36+D37</f>
        <v>1142.864</v>
      </c>
      <c r="E35" s="17">
        <f>E36+E37</f>
        <v>308.15999999999997</v>
      </c>
      <c r="F35" s="18">
        <f>F36+F37</f>
        <v>128.041</v>
      </c>
    </row>
    <row r="36" spans="1:6" ht="24" customHeight="1">
      <c r="A36" s="39" t="s">
        <v>15</v>
      </c>
      <c r="B36" s="11">
        <f t="shared" si="0"/>
        <v>839.544</v>
      </c>
      <c r="C36" s="59">
        <f>'январь факт'!C35+'февраль факт'!C36+'март факт'!C36+'апрель факт'!C36+'май факт'!C36+'июнь факт'!C36+'июль факт'!C36+'август факт'!C36+'сентябрь факт'!C36+'октябрь факт'!C36+'ноябрь факт'!C33+'декабрь факт'!C36</f>
        <v>0</v>
      </c>
      <c r="D36" s="59">
        <f>'январь факт'!D35+'февраль факт'!D36+'март факт'!D36+'апрель факт'!D36+'май факт'!D36+'июнь факт'!D36+'июль факт'!D36+'август факт'!D36+'сентябрь факт'!D36+'октябрь факт'!D36+'ноябрь факт'!D33+'декабрь факт'!D36</f>
        <v>571.432</v>
      </c>
      <c r="E36" s="59">
        <f>'январь факт'!E35+'февраль факт'!E36+'март факт'!E36+'апрель факт'!E36+'май факт'!E36+'июнь факт'!E36+'июль факт'!E36+'август факт'!E36+'сентябрь факт'!E36+'октябрь факт'!E36+'ноябрь факт'!E33+'декабрь факт'!E36</f>
        <v>203.272</v>
      </c>
      <c r="F36" s="74">
        <f>'январь факт'!F35+'февраль факт'!F36+'март факт'!F36+'апрель факт'!F36+'май факт'!F36+'июнь факт'!F36+'июль факт'!F36+'август факт'!F36+'сентябрь факт'!F36+'октябрь факт'!F36+'ноябрь факт'!F33+'декабрь факт'!F36</f>
        <v>64.84</v>
      </c>
    </row>
    <row r="37" spans="1:6" ht="24" customHeight="1">
      <c r="A37" s="39" t="s">
        <v>16</v>
      </c>
      <c r="B37" s="54">
        <f t="shared" si="0"/>
        <v>739.5210000000001</v>
      </c>
      <c r="C37" s="59">
        <f>'январь факт'!C36+'февраль факт'!C37+'март факт'!C37+'апрель факт'!C37+'май факт'!C37+'июнь факт'!C37+'июль факт'!C37+'август факт'!C37+'сентябрь факт'!C37+'октябрь факт'!C37+'ноябрь факт'!C34+'декабрь факт'!C37</f>
        <v>0</v>
      </c>
      <c r="D37" s="59">
        <f>'январь факт'!D36+'февраль факт'!D37+'март факт'!D37+'апрель факт'!D37+'май факт'!D37+'июнь факт'!D37+'июль факт'!D37+'август факт'!D37+'сентябрь факт'!D37+'октябрь факт'!D37+'ноябрь факт'!D34+'декабрь факт'!D37</f>
        <v>571.432</v>
      </c>
      <c r="E37" s="59">
        <f>'январь факт'!E36+'февраль факт'!E37+'март факт'!E37+'апрель факт'!E37+'май факт'!E37+'июнь факт'!E37+'июль факт'!E37+'август факт'!E37+'сентябрь факт'!E37+'октябрь факт'!E37+'ноябрь факт'!E34+'декабрь факт'!E37</f>
        <v>104.888</v>
      </c>
      <c r="F37" s="74">
        <f>'январь факт'!F36+'февраль факт'!F37+'март факт'!F37+'апрель факт'!F37+'май факт'!F37+'июнь факт'!F37+'июль факт'!F37+'август факт'!F37+'сентябрь факт'!F37+'октябрь факт'!F37+'ноябрь факт'!F34+'декабрь факт'!F37</f>
        <v>63.20099999999999</v>
      </c>
    </row>
    <row r="38" spans="1:6" ht="41.25" customHeight="1">
      <c r="A38" s="118" t="s">
        <v>73</v>
      </c>
      <c r="B38" s="11" t="e">
        <f t="shared" si="0"/>
        <v>#REF!</v>
      </c>
      <c r="C38" s="17" t="e">
        <f>C39+C40+C42</f>
        <v>#REF!</v>
      </c>
      <c r="D38" s="17" t="e">
        <f>D39+D40+D42</f>
        <v>#REF!</v>
      </c>
      <c r="E38" s="17" t="e">
        <f>E39+E40+E42</f>
        <v>#REF!</v>
      </c>
      <c r="F38" s="18" t="e">
        <f>F39+F40+F42</f>
        <v>#REF!</v>
      </c>
    </row>
    <row r="39" spans="1:6" ht="41.25" customHeight="1">
      <c r="A39" s="50" t="s">
        <v>38</v>
      </c>
      <c r="B39" s="11">
        <f>C39+D39+E39+F39</f>
        <v>40534.962999999996</v>
      </c>
      <c r="C39" s="59">
        <f>'январь факт'!C38+'февраль факт'!C39+'март факт'!C39+'апрель факт'!C39+'май факт'!C39+'июнь факт'!C39+'июль факт'!C39+'август факт'!C39+'сентябрь факт'!C39+'октябрь факт'!C39+'ноябрь факт'!C36+'декабрь факт'!C39</f>
        <v>11138.137999999999</v>
      </c>
      <c r="D39" s="59">
        <f>'январь факт'!D38+'февраль факт'!D39+'март факт'!D39+'апрель факт'!D39+'май факт'!D39+'июнь факт'!D39+'июль факт'!D39+'август факт'!D39+'сентябрь факт'!D39+'октябрь факт'!D39+'ноябрь факт'!D36+'декабрь факт'!D39</f>
        <v>0</v>
      </c>
      <c r="E39" s="59">
        <f>'январь факт'!E38+'февраль факт'!E39+'март факт'!E39+'апрель факт'!E39+'май факт'!E39+'июнь факт'!E39+'июль факт'!E39+'август факт'!E39+'сентябрь факт'!E39+'октябрь факт'!E39+'ноябрь факт'!E36+'декабрь факт'!E39</f>
        <v>19202.067</v>
      </c>
      <c r="F39" s="74">
        <f>'январь факт'!F38+'февраль факт'!F39+'март факт'!F39+'апрель факт'!F39+'май факт'!F39+'июнь факт'!F39+'июль факт'!F39+'август факт'!F39+'сентябрь факт'!F39+'октябрь факт'!F39+'ноябрь факт'!F36+'декабрь факт'!F39</f>
        <v>10194.758</v>
      </c>
    </row>
    <row r="40" spans="1:11" s="46" customFormat="1" ht="42.75" customHeight="1">
      <c r="A40" s="122" t="s">
        <v>54</v>
      </c>
      <c r="B40" s="11" t="e">
        <f t="shared" si="0"/>
        <v>#REF!</v>
      </c>
      <c r="C40" s="54" t="e">
        <f>'январь факт'!C39+'февраль факт'!C40+'март факт'!C40+'апрель факт'!C40+'май факт'!C40+'июнь факт'!C40+'июль факт'!C40+'август факт'!C40+'сентябрь факт'!C40+'октябрь факт'!C40+'ноябрь факт'!#REF!+'декабрь факт'!C40</f>
        <v>#REF!</v>
      </c>
      <c r="D40" s="54" t="e">
        <f>'январь факт'!D39+'февраль факт'!D40+'март факт'!D40+'апрель факт'!D40+'май факт'!D40+'июнь факт'!D40+'июль факт'!D40+'август факт'!D40+'сентябрь факт'!D40+'октябрь факт'!D40+'ноябрь факт'!#REF!+'декабрь факт'!D40</f>
        <v>#REF!</v>
      </c>
      <c r="E40" s="54" t="e">
        <f>'январь факт'!E39+'февраль факт'!E40+'март факт'!E40+'апрель факт'!E40+'май факт'!E40+'июнь факт'!E40+'июль факт'!E40+'август факт'!E40+'сентябрь факт'!E40+'октябрь факт'!E40+'ноябрь факт'!#REF!+'декабрь факт'!E40</f>
        <v>#REF!</v>
      </c>
      <c r="F40" s="73" t="e">
        <f>'январь факт'!F39+'февраль факт'!F40+'март факт'!F40+'апрель факт'!F40+'май факт'!F40+'июнь факт'!F40+'июль факт'!F40+'август факт'!F40+'сентябрь факт'!F40+'октябрь факт'!F40+'ноябрь факт'!#REF!+'декабрь факт'!F40</f>
        <v>#REF!</v>
      </c>
      <c r="G40" s="45"/>
      <c r="H40" s="45"/>
      <c r="I40" s="45"/>
      <c r="J40" s="45"/>
      <c r="K40" s="45"/>
    </row>
    <row r="41" spans="1:11" s="46" customFormat="1" ht="29.25" customHeight="1">
      <c r="A41" s="52" t="s">
        <v>43</v>
      </c>
      <c r="B41" s="119">
        <f t="shared" si="0"/>
        <v>77.37999999999998</v>
      </c>
      <c r="C41" s="54">
        <f>'январь факт'!C40+'февраль факт'!C41+'март факт'!C41+'апрель факт'!C41+'май факт'!C41+'июнь факт'!C41+'июль факт'!C41+'август факт'!C41+'сентябрь факт'!C41+'октябрь факт'!C41+'ноябрь факт'!C37+'декабрь факт'!C41</f>
        <v>77.37999999999998</v>
      </c>
      <c r="D41" s="54">
        <f>'январь факт'!D40+'февраль факт'!D41+'март факт'!D41+'апрель факт'!D41+'май факт'!D41+'июнь факт'!D41+'июль факт'!D41+'август факт'!D41+'сентябрь факт'!D41+'октябрь факт'!D41+'ноябрь факт'!D37+'декабрь факт'!D41</f>
        <v>0</v>
      </c>
      <c r="E41" s="54">
        <f>'январь факт'!E40+'февраль факт'!E41+'март факт'!E41+'апрель факт'!E41+'май факт'!E41+'июнь факт'!E41+'июль факт'!E41+'август факт'!E41+'сентябрь факт'!E41+'октябрь факт'!E41+'ноябрь факт'!E37+'декабрь факт'!E41</f>
        <v>0</v>
      </c>
      <c r="F41" s="73">
        <f>'январь факт'!F40+'февраль факт'!F41+'март факт'!F41+'апрель факт'!F41+'май факт'!F41+'июнь факт'!F41+'июль факт'!F41+'август факт'!F41+'сентябрь факт'!F41+'октябрь факт'!F41+'ноябрь факт'!F37+'декабрь факт'!F41</f>
        <v>0</v>
      </c>
      <c r="G41" s="45"/>
      <c r="H41" s="45"/>
      <c r="I41" s="45"/>
      <c r="J41" s="45"/>
      <c r="K41" s="45"/>
    </row>
    <row r="42" spans="1:6" ht="18.75" customHeight="1">
      <c r="A42" s="39" t="s">
        <v>14</v>
      </c>
      <c r="B42" s="11">
        <f t="shared" si="0"/>
        <v>44032.189</v>
      </c>
      <c r="C42" s="17">
        <f>C43+C44+C45</f>
        <v>13520.356</v>
      </c>
      <c r="D42" s="17">
        <f>D43+D44+D45</f>
        <v>0</v>
      </c>
      <c r="E42" s="17">
        <f>E43+E44+E45</f>
        <v>4706.333</v>
      </c>
      <c r="F42" s="18">
        <f>F43+F44+F45</f>
        <v>25805.5</v>
      </c>
    </row>
    <row r="43" spans="1:6" ht="18.75">
      <c r="A43" s="39" t="s">
        <v>15</v>
      </c>
      <c r="B43" s="11">
        <f>C43+D43+E43+F43</f>
        <v>31269.608999999997</v>
      </c>
      <c r="C43" s="59">
        <f>'январь факт'!C42+'февраль факт'!C43+'март факт'!C43+'апрель факт'!C43+'май факт'!C43+'июнь факт'!C43+'июль факт'!C43+'август факт'!C43+'сентябрь факт'!C43+'октябрь факт'!C43+'ноябрь факт'!C39+'декабрь факт'!C43</f>
        <v>1909.6549999999988</v>
      </c>
      <c r="D43" s="59">
        <f>'январь факт'!D42+'февраль факт'!D43+'март факт'!D43+'апрель факт'!D43+'май факт'!D43+'июнь факт'!D43+'июль факт'!D43+'август факт'!D43+'сентябрь факт'!D43+'октябрь факт'!D43+'ноябрь факт'!D39+'декабрь факт'!D43</f>
        <v>0</v>
      </c>
      <c r="E43" s="59">
        <f>'январь факт'!E42+'февраль факт'!E43+'март факт'!E43+'апрель факт'!E43+'май факт'!E43+'июнь факт'!E43+'июль факт'!E43+'август факт'!E43+'сентябрь факт'!E43+'октябрь факт'!E43+'ноябрь факт'!E39+'декабрь факт'!E43</f>
        <v>4706.333</v>
      </c>
      <c r="F43" s="74">
        <f>'январь факт'!F42+'февраль факт'!F43+'март факт'!F43+'апрель факт'!F43+'май факт'!F43+'июнь факт'!F43+'июль факт'!F43+'август факт'!F43+'сентябрь факт'!F43+'октябрь факт'!F43+'ноябрь факт'!F39+'декабрь факт'!F43</f>
        <v>24653.621</v>
      </c>
    </row>
    <row r="44" spans="1:6" ht="22.5" customHeight="1">
      <c r="A44" s="47" t="s">
        <v>57</v>
      </c>
      <c r="B44" s="11">
        <f>C44+D44+E44+F44</f>
        <v>12443.837</v>
      </c>
      <c r="C44" s="59">
        <f>'январь факт'!C43+'февраль факт'!C44+'март факт'!C44+'апрель факт'!C44+'май факт'!C44+'июнь факт'!C44+'июль факт'!C44+'август факт'!C44+'сентябрь факт'!C44+'октябрь факт'!C44+'ноябрь факт'!C40+'декабрь факт'!C44</f>
        <v>11594.1</v>
      </c>
      <c r="D44" s="59">
        <f>'январь факт'!D43+'февраль факт'!D44+'март факт'!D44+'апрель факт'!D44+'май факт'!D44+'июнь факт'!D44+'июль факт'!D44+'август факт'!D44+'сентябрь факт'!D44+'октябрь факт'!D44+'ноябрь факт'!D40+'декабрь факт'!D44</f>
        <v>0</v>
      </c>
      <c r="E44" s="59">
        <f>'январь факт'!E43+'февраль факт'!E44+'март факт'!E44+'апрель факт'!E44+'май факт'!E44+'июнь факт'!E44+'июль факт'!E44+'август факт'!E44+'сентябрь факт'!E44+'октябрь факт'!E44+'ноябрь факт'!E40+'декабрь факт'!E44</f>
        <v>0</v>
      </c>
      <c r="F44" s="74">
        <f>'январь факт'!F43+'февраль факт'!F44+'март факт'!F44+'апрель факт'!F44+'май факт'!F44+'июнь факт'!F44+'июль факт'!F44+'август факт'!F44+'сентябрь факт'!F44+'октябрь факт'!F44+'ноябрь факт'!F40+'декабрь факт'!F44</f>
        <v>849.737</v>
      </c>
    </row>
    <row r="45" spans="1:6" ht="18.75">
      <c r="A45" s="39" t="s">
        <v>16</v>
      </c>
      <c r="B45" s="11">
        <f>C45+D45+E45+F45</f>
        <v>318.74300000000005</v>
      </c>
      <c r="C45" s="59">
        <f>'январь факт'!C44+'февраль факт'!C45+'март факт'!C45+'апрель факт'!C45+'май факт'!C45+'июнь факт'!C45+'июль факт'!C45+'август факт'!C45+'сентябрь факт'!C45+'октябрь факт'!C45+'ноябрь факт'!C41+'декабрь факт'!C45</f>
        <v>16.601</v>
      </c>
      <c r="D45" s="59">
        <f>'январь факт'!D44+'февраль факт'!D45+'март факт'!D45+'апрель факт'!D45+'май факт'!D45+'июнь факт'!D45+'июль факт'!D45+'август факт'!D45+'сентябрь факт'!D45+'октябрь факт'!D45+'ноябрь факт'!D41+'декабрь факт'!D45</f>
        <v>0</v>
      </c>
      <c r="E45" s="59">
        <f>'январь факт'!E44+'февраль факт'!E45+'март факт'!E45+'апрель факт'!E45+'май факт'!E45+'июнь факт'!E45+'июль факт'!E45+'август факт'!E45+'сентябрь факт'!E45+'октябрь факт'!E45+'ноябрь факт'!E41+'декабрь факт'!E45</f>
        <v>0</v>
      </c>
      <c r="F45" s="74">
        <f>'январь факт'!F44+'февраль факт'!F45+'март факт'!F45+'апрель факт'!F45+'май факт'!F45+'июнь факт'!F45+'июль факт'!F45+'август факт'!F45+'сентябрь факт'!F45+'октябрь факт'!F45+'ноябрь факт'!F41+'декабрь факт'!F45</f>
        <v>302.14200000000005</v>
      </c>
    </row>
    <row r="46" spans="1:6" ht="44.25" customHeight="1">
      <c r="A46" s="118" t="s">
        <v>35</v>
      </c>
      <c r="B46" s="11">
        <f t="shared" si="0"/>
        <v>6072.706</v>
      </c>
      <c r="C46" s="17">
        <f>C47+C48</f>
        <v>0</v>
      </c>
      <c r="D46" s="17">
        <f>D47+D48</f>
        <v>0</v>
      </c>
      <c r="E46" s="17">
        <f>E47+E48</f>
        <v>753.578</v>
      </c>
      <c r="F46" s="18">
        <f>F47+F48</f>
        <v>5319.128000000001</v>
      </c>
    </row>
    <row r="47" spans="1:6" ht="22.5" customHeight="1">
      <c r="A47" s="39" t="s">
        <v>17</v>
      </c>
      <c r="B47" s="11">
        <f t="shared" si="0"/>
        <v>5579.183000000001</v>
      </c>
      <c r="C47" s="59">
        <f>'январь факт'!C46+'февраль факт'!C47+'март факт'!C47+'апрель факт'!C47+'май факт'!C47+'июнь факт'!C47+'июль факт'!C47+'август факт'!C47+'сентябрь факт'!C47+'октябрь факт'!C47+'ноябрь факт'!C43+'декабрь факт'!C47</f>
        <v>0</v>
      </c>
      <c r="D47" s="59">
        <f>'январь факт'!D46+'февраль факт'!D47+'март факт'!D47+'апрель факт'!D47+'май факт'!D47+'июнь факт'!D47+'июль факт'!D47+'август факт'!D47+'сентябрь факт'!D47+'октябрь факт'!D47+'ноябрь факт'!D43+'декабрь факт'!D47</f>
        <v>0</v>
      </c>
      <c r="E47" s="59">
        <f>'январь факт'!E46+'февраль факт'!E47+'март факт'!E47+'апрель факт'!E47+'май факт'!E47+'июнь факт'!E47+'июль факт'!E47+'август факт'!E47+'сентябрь факт'!E47+'октябрь факт'!E47+'ноябрь факт'!E43+'декабрь факт'!E47</f>
        <v>657.76</v>
      </c>
      <c r="F47" s="74">
        <f>'январь факт'!F46+'февраль факт'!F47+'март факт'!F47+'апрель факт'!F47+'май факт'!F47+'июнь факт'!F47+'июль факт'!F47+'август факт'!F47+'сентябрь факт'!F47+'октябрь факт'!F47+'ноябрь факт'!F43+'декабрь факт'!F47</f>
        <v>4921.423000000001</v>
      </c>
    </row>
    <row r="48" spans="1:6" ht="22.5" customHeight="1">
      <c r="A48" s="39" t="s">
        <v>14</v>
      </c>
      <c r="B48" s="11">
        <f t="shared" si="0"/>
        <v>493.5229999999999</v>
      </c>
      <c r="C48" s="17">
        <f>C49+C50</f>
        <v>0</v>
      </c>
      <c r="D48" s="17">
        <f>D49+D50</f>
        <v>0</v>
      </c>
      <c r="E48" s="17">
        <f>E49+E50</f>
        <v>95.81800000000001</v>
      </c>
      <c r="F48" s="18">
        <f>F49+F50</f>
        <v>397.7049999999999</v>
      </c>
    </row>
    <row r="49" spans="1:6" ht="22.5" customHeight="1">
      <c r="A49" s="39" t="s">
        <v>15</v>
      </c>
      <c r="B49" s="11">
        <f t="shared" si="0"/>
        <v>245.19599999999997</v>
      </c>
      <c r="C49" s="59">
        <f>'январь факт'!C48+'февраль факт'!C49+'март факт'!C49+'апрель факт'!C49+'май факт'!C49+'июнь факт'!C49+'июль факт'!C49+'август факт'!C49+'сентябрь факт'!C49+'октябрь факт'!C49+'ноябрь факт'!C45+'декабрь факт'!C49</f>
        <v>0</v>
      </c>
      <c r="D49" s="59">
        <f>'январь факт'!D48+'февраль факт'!D49+'март факт'!D49+'апрель факт'!D49+'май факт'!D49+'июнь факт'!D49+'июль факт'!D49+'август факт'!D49+'сентябрь факт'!D49+'октябрь факт'!D49+'ноябрь факт'!D45+'декабрь факт'!D49</f>
        <v>0</v>
      </c>
      <c r="E49" s="59">
        <f>'январь факт'!E48+'февраль факт'!E49+'март факт'!E49+'апрель факт'!E49+'май факт'!E49+'июнь факт'!E49+'июль факт'!E49+'август факт'!E49+'сентябрь факт'!E49+'октябрь факт'!E49+'ноябрь факт'!E45+'декабрь факт'!E49</f>
        <v>0</v>
      </c>
      <c r="F49" s="74">
        <f>'январь факт'!F48+'февраль факт'!F49+'март факт'!F49+'апрель факт'!F49+'май факт'!F49+'июнь факт'!F49+'июль факт'!F49+'август факт'!F49+'сентябрь факт'!F49+'октябрь факт'!F49+'ноябрь факт'!F45+'декабрь факт'!F49</f>
        <v>245.19599999999997</v>
      </c>
    </row>
    <row r="50" spans="1:6" ht="22.5" customHeight="1">
      <c r="A50" s="39" t="s">
        <v>16</v>
      </c>
      <c r="B50" s="54">
        <f t="shared" si="0"/>
        <v>248.327</v>
      </c>
      <c r="C50" s="59">
        <f>'январь факт'!C49+'февраль факт'!C50+'март факт'!C50+'апрель факт'!C50+'май факт'!C50+'июнь факт'!C50+'июль факт'!C50+'август факт'!C50+'сентябрь факт'!C50+'октябрь факт'!C50+'ноябрь факт'!C46+'декабрь факт'!C50</f>
        <v>0</v>
      </c>
      <c r="D50" s="59">
        <f>'январь факт'!D49+'февраль факт'!D50+'март факт'!D50+'апрель факт'!D50+'май факт'!D50+'июнь факт'!D50+'июль факт'!D50+'август факт'!D50+'сентябрь факт'!D50+'октябрь факт'!D50+'ноябрь факт'!D46+'декабрь факт'!D50</f>
        <v>0</v>
      </c>
      <c r="E50" s="59">
        <f>'январь факт'!E49+'февраль факт'!E50+'март факт'!E50+'апрель факт'!E50+'май факт'!E50+'июнь факт'!E50+'июль факт'!E50+'август факт'!E50+'сентябрь факт'!E50+'октябрь факт'!E50+'ноябрь факт'!E46+'декабрь факт'!E50</f>
        <v>95.81800000000001</v>
      </c>
      <c r="F50" s="74">
        <f>'январь факт'!F49+'февраль факт'!F50+'март факт'!F50+'апрель факт'!F50+'май факт'!F50+'июнь факт'!F50+'июль факт'!F50+'август факт'!F50+'сентябрь факт'!F50+'октябрь факт'!F50+'ноябрь факт'!F46+'декабрь факт'!F50</f>
        <v>152.509</v>
      </c>
    </row>
    <row r="51" spans="1:6" s="7" customFormat="1" ht="50.25" customHeight="1">
      <c r="A51" s="125" t="s">
        <v>74</v>
      </c>
      <c r="B51" s="11" t="e">
        <f t="shared" si="0"/>
        <v>#REF!</v>
      </c>
      <c r="C51" s="17" t="e">
        <f>C52+C53</f>
        <v>#REF!</v>
      </c>
      <c r="D51" s="17" t="e">
        <f>D52+D53</f>
        <v>#REF!</v>
      </c>
      <c r="E51" s="17" t="e">
        <f>E52+E53</f>
        <v>#REF!</v>
      </c>
      <c r="F51" s="18" t="e">
        <f>F52+F53</f>
        <v>#REF!</v>
      </c>
    </row>
    <row r="52" spans="1:6" s="7" customFormat="1" ht="23.25" customHeight="1">
      <c r="A52" s="39" t="s">
        <v>17</v>
      </c>
      <c r="B52" s="11">
        <f t="shared" si="0"/>
        <v>114.56099999999999</v>
      </c>
      <c r="C52" s="59">
        <f>'январь факт'!C51+'февраль факт'!C52+'март факт'!C52+'апрель факт'!C52+'май факт'!C52+'июнь факт'!C52+'июль факт'!C52+'август факт'!C52+'сентябрь факт'!C52+'октябрь факт'!C52+'ноябрь факт'!C48+'декабрь факт'!C52</f>
        <v>0</v>
      </c>
      <c r="D52" s="59">
        <f>'январь факт'!D51+'февраль факт'!D52+'март факт'!D52+'апрель факт'!D52+'май факт'!D52+'июнь факт'!D52+'июль факт'!D52+'август факт'!D52+'сентябрь факт'!D52+'октябрь факт'!D52+'ноябрь факт'!D48+'декабрь факт'!D52</f>
        <v>0</v>
      </c>
      <c r="E52" s="59">
        <f>'январь факт'!E51+'февраль факт'!E52+'март факт'!E52+'апрель факт'!E52+'май факт'!E52+'июнь факт'!E52+'июль факт'!E52+'август факт'!E52+'сентябрь факт'!E52+'октябрь факт'!E52+'ноябрь факт'!E48+'декабрь факт'!E52</f>
        <v>0</v>
      </c>
      <c r="F52" s="74">
        <f>'январь факт'!F51+'февраль факт'!F52+'март факт'!F52+'апрель факт'!F52+'май факт'!F52+'июнь факт'!F52+'июль факт'!F52+'август факт'!F52+'сентябрь факт'!F52+'октябрь факт'!F52+'ноябрь факт'!F48+'декабрь факт'!F52</f>
        <v>114.56099999999999</v>
      </c>
    </row>
    <row r="53" spans="1:11" s="20" customFormat="1" ht="23.25" customHeight="1">
      <c r="A53" s="39" t="s">
        <v>14</v>
      </c>
      <c r="B53" s="11" t="e">
        <f t="shared" si="0"/>
        <v>#REF!</v>
      </c>
      <c r="C53" s="17" t="e">
        <f>C54+C55</f>
        <v>#REF!</v>
      </c>
      <c r="D53" s="17" t="e">
        <f>D54+D55</f>
        <v>#REF!</v>
      </c>
      <c r="E53" s="17" t="e">
        <f>E54+E55</f>
        <v>#REF!</v>
      </c>
      <c r="F53" s="18" t="e">
        <f>F54+F55</f>
        <v>#REF!</v>
      </c>
      <c r="G53" s="7"/>
      <c r="H53" s="7"/>
      <c r="I53" s="7"/>
      <c r="J53" s="7"/>
      <c r="K53" s="7"/>
    </row>
    <row r="54" spans="1:6" s="7" customFormat="1" ht="23.25" customHeight="1">
      <c r="A54" s="39" t="s">
        <v>15</v>
      </c>
      <c r="B54" s="11" t="e">
        <f t="shared" si="0"/>
        <v>#REF!</v>
      </c>
      <c r="C54" s="59" t="e">
        <f>'январь факт'!C53+'февраль факт'!C54+'март факт'!C54+'апрель факт'!C54+'май факт'!C54+'июнь факт'!C54+'июль факт'!C54+'август факт'!C54+'сентябрь факт'!C54+'октябрь факт'!C54+'ноябрь факт'!#REF!+'декабрь факт'!C54</f>
        <v>#REF!</v>
      </c>
      <c r="D54" s="59" t="e">
        <f>'январь факт'!D53+'февраль факт'!D54+'март факт'!D54+'апрель факт'!D54+'май факт'!D54+'июнь факт'!D54+'июль факт'!D54+'август факт'!D54+'сентябрь факт'!D54+'октябрь факт'!D54+'ноябрь факт'!#REF!+'декабрь факт'!D54</f>
        <v>#REF!</v>
      </c>
      <c r="E54" s="59" t="e">
        <f>'январь факт'!E53+'февраль факт'!E54+'март факт'!E54+'апрель факт'!E54+'май факт'!E54+'июнь факт'!E54+'июль факт'!E54+'август факт'!E54+'сентябрь факт'!E54+'октябрь факт'!E54+'ноябрь факт'!#REF!+'декабрь факт'!E54</f>
        <v>#REF!</v>
      </c>
      <c r="F54" s="74" t="e">
        <f>'январь факт'!F53+'февраль факт'!F54+'март факт'!F54+'апрель факт'!F54+'май факт'!F54+'июнь факт'!F54+'июль факт'!F54+'август факт'!F54+'сентябрь факт'!F54+'октябрь факт'!F54+'ноябрь факт'!#REF!+'декабрь факт'!F54</f>
        <v>#REF!</v>
      </c>
    </row>
    <row r="55" spans="1:6" s="7" customFormat="1" ht="23.25" customHeight="1">
      <c r="A55" s="39" t="s">
        <v>16</v>
      </c>
      <c r="B55" s="54">
        <f t="shared" si="0"/>
        <v>11.854</v>
      </c>
      <c r="C55" s="59">
        <f>'январь факт'!C54+'февраль факт'!C55+'март факт'!C55+'апрель факт'!C55+'май факт'!C55+'июнь факт'!C55+'июль факт'!C55+'август факт'!C55+'сентябрь факт'!C55+'октябрь факт'!C55+'ноябрь факт'!C50+'декабрь факт'!C55</f>
        <v>0</v>
      </c>
      <c r="D55" s="59">
        <f>'январь факт'!D54+'февраль факт'!D55+'март факт'!D55+'апрель факт'!D55+'май факт'!D55+'июнь факт'!D55+'июль факт'!D55+'август факт'!D55+'сентябрь факт'!D55+'октябрь факт'!D55+'ноябрь факт'!D50+'декабрь факт'!D55</f>
        <v>0</v>
      </c>
      <c r="E55" s="59">
        <f>'январь факт'!E54+'февраль факт'!E55+'март факт'!E55+'апрель факт'!E55+'май факт'!E55+'июнь факт'!E55+'июль факт'!E55+'август факт'!E55+'сентябрь факт'!E55+'октябрь факт'!E55+'ноябрь факт'!E50+'декабрь факт'!E55</f>
        <v>0</v>
      </c>
      <c r="F55" s="74">
        <f>'январь факт'!F54+'февраль факт'!F55+'март факт'!F55+'апрель факт'!F55+'май факт'!F55+'июнь факт'!F55+'июль факт'!F55+'август факт'!F55+'сентябрь факт'!F55+'октябрь факт'!F55+'ноябрь факт'!F50+'декабрь факт'!F55</f>
        <v>11.854</v>
      </c>
    </row>
    <row r="56" spans="1:11" s="6" customFormat="1" ht="42" customHeight="1">
      <c r="A56" s="118" t="s">
        <v>75</v>
      </c>
      <c r="B56" s="11" t="e">
        <f t="shared" si="0"/>
        <v>#REF!</v>
      </c>
      <c r="C56" s="17" t="e">
        <f>C57+C58</f>
        <v>#REF!</v>
      </c>
      <c r="D56" s="17" t="e">
        <f>D57+D58</f>
        <v>#REF!</v>
      </c>
      <c r="E56" s="17" t="e">
        <f>E57+E58</f>
        <v>#REF!</v>
      </c>
      <c r="F56" s="18" t="e">
        <f>F57+F58</f>
        <v>#REF!</v>
      </c>
      <c r="G56" s="7"/>
      <c r="H56" s="7"/>
      <c r="I56" s="7"/>
      <c r="J56" s="7"/>
      <c r="K56" s="7"/>
    </row>
    <row r="57" spans="1:11" s="2" customFormat="1" ht="19.5" customHeight="1">
      <c r="A57" s="39" t="s">
        <v>17</v>
      </c>
      <c r="B57" s="11">
        <f t="shared" si="0"/>
        <v>21910.988</v>
      </c>
      <c r="C57" s="59">
        <f>'январь факт'!C56+'февраль факт'!C57+'март факт'!C57+'апрель факт'!C57+'май факт'!C57+'июнь факт'!C57+'июль факт'!C57+'август факт'!C57+'сентябрь факт'!C57+'октябрь факт'!C57+'ноябрь факт'!C52+'декабрь факт'!C57</f>
        <v>21154.879000000004</v>
      </c>
      <c r="D57" s="59">
        <f>'январь факт'!D56+'февраль факт'!D57+'март факт'!D57+'апрель факт'!D57+'май факт'!D57+'июнь факт'!D57+'июль факт'!D57+'август факт'!D57+'сентябрь факт'!D57+'октябрь факт'!D57+'ноябрь факт'!D52+'декабрь факт'!D57</f>
        <v>0</v>
      </c>
      <c r="E57" s="59">
        <f>'январь факт'!E56+'февраль факт'!E57+'март факт'!E57+'апрель факт'!E57+'май факт'!E57+'июнь факт'!E57+'июль факт'!E57+'август факт'!E57+'сентябрь факт'!E57+'октябрь факт'!E57+'ноябрь факт'!E52+'декабрь факт'!E57</f>
        <v>742.17</v>
      </c>
      <c r="F57" s="74">
        <f>'январь факт'!F56+'февраль факт'!F57+'март факт'!F57+'апрель факт'!F57+'май факт'!F57+'июнь факт'!F57+'июль факт'!F57+'август факт'!F57+'сентябрь факт'!F57+'октябрь факт'!F57+'ноябрь факт'!F52+'декабрь факт'!F57</f>
        <v>13.939</v>
      </c>
      <c r="G57" s="7"/>
      <c r="H57" s="7"/>
      <c r="I57" s="7"/>
      <c r="J57" s="7"/>
      <c r="K57" s="7"/>
    </row>
    <row r="58" spans="1:11" s="20" customFormat="1" ht="19.5" customHeight="1">
      <c r="A58" s="39" t="s">
        <v>14</v>
      </c>
      <c r="B58" s="11" t="e">
        <f t="shared" si="0"/>
        <v>#REF!</v>
      </c>
      <c r="C58" s="17" t="e">
        <f>C59+C60</f>
        <v>#REF!</v>
      </c>
      <c r="D58" s="17" t="e">
        <f>D59+D60</f>
        <v>#REF!</v>
      </c>
      <c r="E58" s="17" t="e">
        <f>E59+E60</f>
        <v>#REF!</v>
      </c>
      <c r="F58" s="18" t="e">
        <f>F59+F60</f>
        <v>#REF!</v>
      </c>
      <c r="G58" s="7"/>
      <c r="H58" s="7"/>
      <c r="I58" s="7"/>
      <c r="J58" s="7"/>
      <c r="K58" s="7"/>
    </row>
    <row r="59" spans="1:11" s="2" customFormat="1" ht="19.5" customHeight="1">
      <c r="A59" s="39" t="s">
        <v>15</v>
      </c>
      <c r="B59" s="11">
        <f t="shared" si="0"/>
        <v>0</v>
      </c>
      <c r="C59" s="59">
        <f>'январь факт'!C58+'февраль факт'!C59+'март факт'!C59+'апрель факт'!C59+'май факт'!C59+'июнь факт'!C59+'июль факт'!C59+'август факт'!C59+'сентябрь факт'!C59+'октябрь факт'!C59+'ноябрь факт'!C54+'декабрь факт'!C59</f>
        <v>0</v>
      </c>
      <c r="D59" s="59">
        <f>'январь факт'!D58+'февраль факт'!D59+'март факт'!D59+'апрель факт'!D59+'май факт'!D59+'июнь факт'!D59+'июль факт'!D59+'август факт'!D59+'сентябрь факт'!D59+'октябрь факт'!D59+'ноябрь факт'!D54+'декабрь факт'!D59</f>
        <v>0</v>
      </c>
      <c r="E59" s="59">
        <f>'январь факт'!E58+'февраль факт'!E59+'март факт'!E59+'апрель факт'!E59+'май факт'!E59+'июнь факт'!E59+'июль факт'!E59+'август факт'!E59+'сентябрь факт'!E59+'октябрь факт'!E59+'ноябрь факт'!E54+'декабрь факт'!E59</f>
        <v>0</v>
      </c>
      <c r="F59" s="74">
        <f>'январь факт'!F58+'февраль факт'!F59+'март факт'!F59+'апрель факт'!F59+'май факт'!F59+'июнь факт'!F59+'июль факт'!F59+'август факт'!F59+'сентябрь факт'!F59+'октябрь факт'!F59+'ноябрь факт'!F54+'декабрь факт'!F59</f>
        <v>0</v>
      </c>
      <c r="G59" s="7"/>
      <c r="H59" s="7"/>
      <c r="I59" s="7"/>
      <c r="J59" s="7"/>
      <c r="K59" s="7"/>
    </row>
    <row r="60" spans="1:11" s="2" customFormat="1" ht="19.5" customHeight="1">
      <c r="A60" s="39" t="s">
        <v>16</v>
      </c>
      <c r="B60" s="54" t="e">
        <f t="shared" si="0"/>
        <v>#REF!</v>
      </c>
      <c r="C60" s="59" t="e">
        <f>'январь факт'!C59+'февраль факт'!C60+'март факт'!C60+'апрель факт'!C60+'май факт'!C60+'июнь факт'!C60+'июль факт'!C60+'август факт'!C60+'сентябрь факт'!C60+'октябрь факт'!C60+'ноябрь факт'!#REF!+'декабрь факт'!C60</f>
        <v>#REF!</v>
      </c>
      <c r="D60" s="59" t="e">
        <f>'январь факт'!D59+'февраль факт'!D60+'март факт'!D60+'апрель факт'!D60+'май факт'!D60+'июнь факт'!D60+'июль факт'!D60+'август факт'!D60+'сентябрь факт'!D60+'октябрь факт'!D60+'ноябрь факт'!#REF!+'декабрь факт'!D60</f>
        <v>#REF!</v>
      </c>
      <c r="E60" s="59" t="e">
        <f>'январь факт'!E59+'февраль факт'!E60+'март факт'!E60+'апрель факт'!E60+'май факт'!E60+'июнь факт'!E60+'июль факт'!E60+'август факт'!E60+'сентябрь факт'!E60+'октябрь факт'!E60+'ноябрь факт'!#REF!+'декабрь факт'!E60</f>
        <v>#REF!</v>
      </c>
      <c r="F60" s="74" t="e">
        <f>'январь факт'!F59+'февраль факт'!F60+'март факт'!F60+'апрель факт'!F60+'май факт'!F60+'июнь факт'!F60+'июль факт'!F60+'август факт'!F60+'сентябрь факт'!F60+'октябрь факт'!F60+'ноябрь факт'!#REF!+'декабрь факт'!F60</f>
        <v>#REF!</v>
      </c>
      <c r="G60" s="7"/>
      <c r="H60" s="7"/>
      <c r="I60" s="7"/>
      <c r="J60" s="7"/>
      <c r="K60" s="7"/>
    </row>
    <row r="61" spans="1:6" ht="22.5" customHeight="1">
      <c r="A61" s="126" t="s">
        <v>30</v>
      </c>
      <c r="B61" s="11">
        <f t="shared" si="0"/>
        <v>9811.056</v>
      </c>
      <c r="C61" s="17">
        <f>C62+C63</f>
        <v>4079.647</v>
      </c>
      <c r="D61" s="17">
        <f>D62+D63</f>
        <v>0</v>
      </c>
      <c r="E61" s="17">
        <f>E62+E63</f>
        <v>4251.879</v>
      </c>
      <c r="F61" s="18">
        <f>F62+F63</f>
        <v>1479.5299999999997</v>
      </c>
    </row>
    <row r="62" spans="1:6" ht="22.5" customHeight="1">
      <c r="A62" s="39" t="s">
        <v>17</v>
      </c>
      <c r="B62" s="11">
        <f t="shared" si="0"/>
        <v>9811.056</v>
      </c>
      <c r="C62" s="59">
        <f>'январь факт'!C61+'февраль факт'!C62+'март факт'!C62+'апрель факт'!C62+'май факт'!C62+'июнь факт'!C62+'июль факт'!C62+'август факт'!C62+'сентябрь факт'!C62+'октябрь факт'!C62+'ноябрь факт'!C56+'декабрь факт'!C62</f>
        <v>4079.647</v>
      </c>
      <c r="D62" s="59">
        <f>'январь факт'!D61+'февраль факт'!D62+'март факт'!D62+'апрель факт'!D62+'май факт'!D62+'июнь факт'!D62+'июль факт'!D62+'август факт'!D62+'сентябрь факт'!D62+'октябрь факт'!D62+'ноябрь факт'!D56+'декабрь факт'!D62</f>
        <v>0</v>
      </c>
      <c r="E62" s="59">
        <f>'январь факт'!E61+'февраль факт'!E62+'март факт'!E62+'апрель факт'!E62+'май факт'!E62+'июнь факт'!E62+'июль факт'!E62+'август факт'!E62+'сентябрь факт'!E62+'октябрь факт'!E62+'ноябрь факт'!E56+'декабрь факт'!E62</f>
        <v>4251.879</v>
      </c>
      <c r="F62" s="74">
        <f>'январь факт'!F61+'февраль факт'!F62+'март факт'!F62+'апрель факт'!F62+'май факт'!F62+'июнь факт'!F62+'июль факт'!F62+'август факт'!F62+'сентябрь факт'!F62+'октябрь факт'!F62+'ноябрь факт'!F56+'декабрь факт'!F62</f>
        <v>1479.5299999999997</v>
      </c>
    </row>
    <row r="63" spans="1:6" ht="22.5" customHeight="1">
      <c r="A63" s="39" t="s">
        <v>14</v>
      </c>
      <c r="B63" s="11">
        <f t="shared" si="0"/>
        <v>0</v>
      </c>
      <c r="C63" s="17">
        <f>C64+C65</f>
        <v>0</v>
      </c>
      <c r="D63" s="17">
        <f>D64+D65</f>
        <v>0</v>
      </c>
      <c r="E63" s="17">
        <f>E64+E65</f>
        <v>0</v>
      </c>
      <c r="F63" s="18">
        <f>F64+F65</f>
        <v>0</v>
      </c>
    </row>
    <row r="64" spans="1:6" ht="22.5" customHeight="1">
      <c r="A64" s="39" t="s">
        <v>15</v>
      </c>
      <c r="B64" s="11">
        <f t="shared" si="0"/>
        <v>0</v>
      </c>
      <c r="C64" s="59">
        <f>'январь факт'!C63+'февраль факт'!C64+'март факт'!C64+'апрель факт'!C64+'май факт'!C64+'июнь факт'!C64+'июль факт'!C64+'август факт'!C64+'сентябрь факт'!C64+'октябрь факт'!C64+'ноябрь факт'!C58+'декабрь факт'!C64</f>
        <v>0</v>
      </c>
      <c r="D64" s="59">
        <f>'январь факт'!D63+'февраль факт'!D64+'март факт'!D64+'апрель факт'!D64+'май факт'!D64+'июнь факт'!D64+'июль факт'!D64+'август факт'!D64+'сентябрь факт'!D64+'октябрь факт'!D64+'ноябрь факт'!D58+'декабрь факт'!D64</f>
        <v>0</v>
      </c>
      <c r="E64" s="59">
        <f>'январь факт'!E63+'февраль факт'!E64+'март факт'!E64+'апрель факт'!E64+'май факт'!E64+'июнь факт'!E64+'июль факт'!E64+'август факт'!E64+'сентябрь факт'!E64+'октябрь факт'!E64+'ноябрь факт'!E58+'декабрь факт'!E64</f>
        <v>0</v>
      </c>
      <c r="F64" s="74">
        <f>'январь факт'!F63+'февраль факт'!F64+'март факт'!F64+'апрель факт'!F64+'май факт'!F64+'июнь факт'!F64+'июль факт'!F64+'август факт'!F64+'сентябрь факт'!F64+'октябрь факт'!F64+'ноябрь факт'!F58+'декабрь факт'!F64</f>
        <v>0</v>
      </c>
    </row>
    <row r="65" spans="1:6" ht="22.5" customHeight="1">
      <c r="A65" s="39" t="s">
        <v>16</v>
      </c>
      <c r="B65" s="54">
        <f t="shared" si="0"/>
        <v>0</v>
      </c>
      <c r="C65" s="59">
        <f>'январь факт'!C64+'февраль факт'!C65+'март факт'!C65+'апрель факт'!C65+'май факт'!C65+'июнь факт'!C65+'июль факт'!C65+'август факт'!C65+'сентябрь факт'!C65+'октябрь факт'!C65+'ноябрь факт'!C59+'декабрь факт'!C65</f>
        <v>0</v>
      </c>
      <c r="D65" s="59">
        <f>'январь факт'!D64+'февраль факт'!D65+'март факт'!D65+'апрель факт'!D65+'май факт'!D65+'июнь факт'!D65+'июль факт'!D65+'август факт'!D65+'сентябрь факт'!D65+'октябрь факт'!D65+'ноябрь факт'!D59+'декабрь факт'!D65</f>
        <v>0</v>
      </c>
      <c r="E65" s="59">
        <f>'январь факт'!E64+'февраль факт'!E65+'март факт'!E65+'апрель факт'!E65+'май факт'!E65+'июнь факт'!E65+'июль факт'!E65+'август факт'!E65+'сентябрь факт'!E65+'октябрь факт'!E65+'ноябрь факт'!E59+'декабрь факт'!E65</f>
        <v>0</v>
      </c>
      <c r="F65" s="74">
        <f>'январь факт'!F64+'февраль факт'!F65+'март факт'!F65+'апрель факт'!F65+'май факт'!F65+'июнь факт'!F65+'июль факт'!F65+'август факт'!F65+'сентябрь факт'!F65+'октябрь факт'!F65+'ноябрь факт'!F59+'декабрь факт'!F65</f>
        <v>0</v>
      </c>
    </row>
    <row r="66" spans="1:6" ht="21.75" customHeight="1">
      <c r="A66" s="126" t="s">
        <v>4</v>
      </c>
      <c r="B66" s="11">
        <f t="shared" si="0"/>
        <v>11066.191</v>
      </c>
      <c r="C66" s="11">
        <f>C67+C68+C74</f>
        <v>9987.517000000002</v>
      </c>
      <c r="D66" s="11">
        <f>D67+D68+D74</f>
        <v>0</v>
      </c>
      <c r="E66" s="11">
        <f>E67+E68+E74</f>
        <v>771.008</v>
      </c>
      <c r="F66" s="12">
        <f>F67+F68+F74</f>
        <v>307.666</v>
      </c>
    </row>
    <row r="67" spans="1:6" ht="51" customHeight="1">
      <c r="A67" s="50" t="s">
        <v>38</v>
      </c>
      <c r="B67" s="11">
        <f t="shared" si="0"/>
        <v>3821.524</v>
      </c>
      <c r="C67" s="59">
        <f>'январь факт'!C66+'февраль факт'!C67+'март факт'!C67+'апрель факт'!C67+'май факт'!C67+'июнь факт'!C67+'июль факт'!C67+'август факт'!C67+'сентябрь факт'!C67+'октябрь факт'!C67+'ноябрь факт'!C60+'декабрь факт'!C67</f>
        <v>3821.524</v>
      </c>
      <c r="D67" s="59">
        <f>'январь факт'!D66+'февраль факт'!D67+'март факт'!D67+'апрель факт'!D67+'май факт'!D67+'июнь факт'!D67+'июль факт'!D67+'август факт'!D67+'сентябрь факт'!D67+'октябрь факт'!D67+'ноябрь факт'!D60+'декабрь факт'!D67</f>
        <v>0</v>
      </c>
      <c r="E67" s="59">
        <f>'январь факт'!E66+'февраль факт'!E67+'март факт'!E67+'апрель факт'!E67+'май факт'!E67+'июнь факт'!E67+'июль факт'!E67+'август факт'!E67+'сентябрь факт'!E67+'октябрь факт'!E67+'ноябрь факт'!E60+'декабрь факт'!E67</f>
        <v>0</v>
      </c>
      <c r="F67" s="74">
        <f>'январь факт'!F66+'февраль факт'!F67+'март факт'!F67+'апрель факт'!F67+'май факт'!F67+'июнь факт'!F67+'июль факт'!F67+'август факт'!F67+'сентябрь факт'!F67+'октябрь факт'!F67+'ноябрь факт'!F60+'декабрь факт'!F67</f>
        <v>0</v>
      </c>
    </row>
    <row r="68" spans="1:11" s="6" customFormat="1" ht="56.25" customHeight="1">
      <c r="A68" s="122" t="s">
        <v>48</v>
      </c>
      <c r="B68" s="87">
        <f t="shared" si="0"/>
        <v>5465.880000000001</v>
      </c>
      <c r="C68" s="54">
        <f>'январь факт'!C67+'февраль факт'!C68+'март факт'!C68+'апрель факт'!C68+'май факт'!C68+'июнь факт'!C68+'июль факт'!C68+'август факт'!C68+'сентябрь факт'!C68+'октябрь факт'!C68+'ноябрь факт'!C61+'декабрь факт'!C68</f>
        <v>4387.206000000001</v>
      </c>
      <c r="D68" s="54">
        <f>'январь факт'!D67+'февраль факт'!D68+'март факт'!D68+'апрель факт'!D68+'май факт'!D68+'июнь факт'!D68+'июль факт'!D68+'август факт'!D68+'сентябрь факт'!D68+'октябрь факт'!D68+'ноябрь факт'!D61+'декабрь факт'!D68</f>
        <v>0</v>
      </c>
      <c r="E68" s="54">
        <f>'январь факт'!E67+'февраль факт'!E68+'март факт'!E68+'апрель факт'!E68+'май факт'!E68+'июнь факт'!E68+'июль факт'!E68+'август факт'!E68+'сентябрь факт'!E68+'октябрь факт'!E68+'ноябрь факт'!E61+'декабрь факт'!E68</f>
        <v>771.008</v>
      </c>
      <c r="F68" s="73">
        <f>'январь факт'!F67+'февраль факт'!F68+'март факт'!F68+'апрель факт'!F68+'май факт'!F68+'июнь факт'!F68+'июль факт'!F68+'август факт'!F68+'сентябрь факт'!F68+'октябрь факт'!F68+'ноябрь факт'!F61+'декабрь факт'!F68</f>
        <v>307.666</v>
      </c>
      <c r="G68" s="7"/>
      <c r="H68" s="7"/>
      <c r="I68" s="7"/>
      <c r="J68" s="7"/>
      <c r="K68" s="7"/>
    </row>
    <row r="69" spans="1:11" s="6" customFormat="1" ht="36" customHeight="1">
      <c r="A69" s="52" t="s">
        <v>49</v>
      </c>
      <c r="B69" s="123">
        <f t="shared" si="0"/>
        <v>1086.008</v>
      </c>
      <c r="C69" s="54">
        <f>'январь факт'!C68+'февраль факт'!C69+'март факт'!C69+'апрель факт'!C69+'май факт'!C69+'июнь факт'!C69+'июль факт'!C69+'август факт'!C69+'сентябрь факт'!C69+'октябрь факт'!C69+'ноябрь факт'!C62+'декабрь факт'!C69</f>
        <v>7.3340000000000005</v>
      </c>
      <c r="D69" s="54">
        <f>'январь факт'!D68+'февраль факт'!D69+'март факт'!D69+'апрель факт'!D69+'май факт'!D69+'июнь факт'!D69+'июль факт'!D69+'август факт'!D69+'сентябрь факт'!D69+'октябрь факт'!D69+'ноябрь факт'!D62+'декабрь факт'!D69</f>
        <v>0</v>
      </c>
      <c r="E69" s="54">
        <f>'январь факт'!E68+'февраль факт'!E69+'март факт'!E69+'апрель факт'!E69+'май факт'!E69+'июнь факт'!E69+'июль факт'!E69+'август факт'!E69+'сентябрь факт'!E69+'октябрь факт'!E69+'ноябрь факт'!E62+'декабрь факт'!E69</f>
        <v>771.008</v>
      </c>
      <c r="F69" s="73">
        <f>'январь факт'!F68+'февраль факт'!F69+'март факт'!F69+'апрель факт'!F69+'май факт'!F69+'июнь факт'!F69+'июль факт'!F69+'август факт'!F69+'сентябрь факт'!F69+'октябрь факт'!F69+'ноябрь факт'!F62+'декабрь факт'!F69</f>
        <v>307.666</v>
      </c>
      <c r="G69" s="7"/>
      <c r="H69" s="7"/>
      <c r="I69" s="7"/>
      <c r="J69" s="7"/>
      <c r="K69" s="7"/>
    </row>
    <row r="70" spans="1:11" s="6" customFormat="1" ht="28.5" customHeight="1">
      <c r="A70" s="61" t="s">
        <v>50</v>
      </c>
      <c r="B70" s="62">
        <f t="shared" si="0"/>
        <v>2420.5710000000004</v>
      </c>
      <c r="C70" s="59">
        <f>'январь факт'!C69+'февраль факт'!C70+'март факт'!C70+'апрель факт'!C70+'май факт'!C70+'июнь факт'!C70+'июль факт'!C70+'август факт'!C70+'сентябрь факт'!C70+'октябрь факт'!C70+'ноябрь факт'!C63+'декабрь факт'!C70</f>
        <v>2420.5710000000004</v>
      </c>
      <c r="D70" s="59">
        <f>'январь факт'!D69+'февраль факт'!D70+'март факт'!D70+'апрель факт'!D70+'май факт'!D70+'июнь факт'!D70+'июль факт'!D70+'август факт'!D70+'сентябрь факт'!D70+'октябрь факт'!D70+'ноябрь факт'!D63+'декабрь факт'!D70</f>
        <v>0</v>
      </c>
      <c r="E70" s="59">
        <f>'январь факт'!E69+'февраль факт'!E70+'март факт'!E70+'апрель факт'!E70+'май факт'!E70+'июнь факт'!E70+'июль факт'!E70+'август факт'!E70+'сентябрь факт'!E70+'октябрь факт'!E70+'ноябрь факт'!E63+'декабрь факт'!E70</f>
        <v>0</v>
      </c>
      <c r="F70" s="74">
        <f>'январь факт'!F69+'февраль факт'!F70+'март факт'!F70+'апрель факт'!F70+'май факт'!F70+'июнь факт'!F70+'июль факт'!F70+'август факт'!F70+'сентябрь факт'!F70+'октябрь факт'!F70+'ноябрь факт'!F63+'декабрь факт'!F70</f>
        <v>0</v>
      </c>
      <c r="G70" s="7"/>
      <c r="H70" s="7"/>
      <c r="I70" s="7"/>
      <c r="J70" s="7"/>
      <c r="K70" s="7"/>
    </row>
    <row r="71" spans="1:11" s="6" customFormat="1" ht="28.5" customHeight="1">
      <c r="A71" s="61" t="s">
        <v>51</v>
      </c>
      <c r="B71" s="62">
        <f t="shared" si="0"/>
        <v>3.9930000000000003</v>
      </c>
      <c r="C71" s="59">
        <f>'январь факт'!C70+'февраль факт'!C71+'март факт'!C71+'апрель факт'!C71+'май факт'!C71+'июнь факт'!C71+'июль факт'!C71+'август факт'!C71+'сентябрь факт'!C71+'октябрь факт'!C71+'ноябрь факт'!C64+'декабрь факт'!C71</f>
        <v>3.9930000000000003</v>
      </c>
      <c r="D71" s="59">
        <f>'январь факт'!D70+'февраль факт'!D71+'март факт'!D71+'апрель факт'!D71+'май факт'!D71+'июнь факт'!D71+'июль факт'!D71+'август факт'!D71+'сентябрь факт'!D71+'октябрь факт'!D71+'ноябрь факт'!D64+'декабрь факт'!D71</f>
        <v>0</v>
      </c>
      <c r="E71" s="59">
        <f>'январь факт'!E70+'февраль факт'!E71+'март факт'!E71+'апрель факт'!E71+'май факт'!E71+'июнь факт'!E71+'июль факт'!E71+'август факт'!E71+'сентябрь факт'!E71+'октябрь факт'!E71+'ноябрь факт'!E64+'декабрь факт'!E71</f>
        <v>0</v>
      </c>
      <c r="F71" s="74">
        <f>'январь факт'!F70+'февраль факт'!F71+'март факт'!F71+'апрель факт'!F71+'май факт'!F71+'июнь факт'!F71+'июль факт'!F71+'август факт'!F71+'сентябрь факт'!F71+'октябрь факт'!F71+'ноябрь факт'!F64+'декабрь факт'!F71</f>
        <v>0</v>
      </c>
      <c r="G71" s="7"/>
      <c r="H71" s="7"/>
      <c r="I71" s="7"/>
      <c r="J71" s="7"/>
      <c r="K71" s="7"/>
    </row>
    <row r="72" spans="1:11" s="6" customFormat="1" ht="28.5" customHeight="1">
      <c r="A72" s="61" t="s">
        <v>52</v>
      </c>
      <c r="B72" s="62" t="e">
        <f t="shared" si="0"/>
        <v>#REF!</v>
      </c>
      <c r="C72" s="59" t="e">
        <f>'январь факт'!C71+'февраль факт'!C72+'март факт'!C72+'апрель факт'!C72+'май факт'!C72+'июнь факт'!C72+'июль факт'!C72+'август факт'!C72+'сентябрь факт'!C72+'октябрь факт'!C72+'ноябрь факт'!#REF!+'декабрь факт'!C72</f>
        <v>#REF!</v>
      </c>
      <c r="D72" s="59" t="e">
        <f>'январь факт'!D71+'февраль факт'!D72+'март факт'!D72+'апрель факт'!D72+'май факт'!D72+'июнь факт'!D72+'июль факт'!D72+'август факт'!D72+'сентябрь факт'!D72+'октябрь факт'!D72+'ноябрь факт'!#REF!+'декабрь факт'!D72</f>
        <v>#REF!</v>
      </c>
      <c r="E72" s="59" t="e">
        <f>'январь факт'!E71+'февраль факт'!E72+'март факт'!E72+'апрель факт'!E72+'май факт'!E72+'июнь факт'!E72+'июль факт'!E72+'август факт'!E72+'сентябрь факт'!E72+'октябрь факт'!E72+'ноябрь факт'!#REF!+'декабрь факт'!E72</f>
        <v>#REF!</v>
      </c>
      <c r="F72" s="74" t="e">
        <f>'январь факт'!F71+'февраль факт'!F72+'март факт'!F72+'апрель факт'!F72+'май факт'!F72+'июнь факт'!F72+'июль факт'!F72+'август факт'!F72+'сентябрь факт'!F72+'октябрь факт'!F72+'ноябрь факт'!#REF!+'декабрь факт'!F72</f>
        <v>#REF!</v>
      </c>
      <c r="G72" s="7"/>
      <c r="H72" s="7"/>
      <c r="I72" s="7"/>
      <c r="J72" s="7"/>
      <c r="K72" s="7"/>
    </row>
    <row r="73" spans="1:11" s="6" customFormat="1" ht="28.5" customHeight="1">
      <c r="A73" s="61" t="s">
        <v>53</v>
      </c>
      <c r="B73" s="62">
        <f t="shared" si="0"/>
        <v>3.341</v>
      </c>
      <c r="C73" s="59">
        <f>'январь факт'!C72+'февраль факт'!C73+'март факт'!C73+'апрель факт'!C73+'май факт'!C73+'июнь факт'!C73+'июль факт'!C73+'август факт'!C73+'сентябрь факт'!C73+'октябрь факт'!C73+'ноябрь факт'!C65+'декабрь факт'!C73</f>
        <v>3.341</v>
      </c>
      <c r="D73" s="59">
        <f>'январь факт'!D72+'февраль факт'!D73+'март факт'!D73+'апрель факт'!D73+'май факт'!D73+'июнь факт'!D73+'июль факт'!D73+'август факт'!D73+'сентябрь факт'!D73+'октябрь факт'!D73+'ноябрь факт'!D65+'декабрь факт'!D73</f>
        <v>0</v>
      </c>
      <c r="E73" s="59">
        <f>'январь факт'!E72+'февраль факт'!E73+'март факт'!E73+'апрель факт'!E73+'май факт'!E73+'июнь факт'!E73+'июль факт'!E73+'август факт'!E73+'сентябрь факт'!E73+'октябрь факт'!E73+'ноябрь факт'!E65+'декабрь факт'!E73</f>
        <v>0</v>
      </c>
      <c r="F73" s="74">
        <f>'январь факт'!F72+'февраль факт'!F73+'март факт'!F73+'апрель факт'!F73+'май факт'!F73+'июнь факт'!F73+'июль факт'!F73+'август факт'!F73+'сентябрь факт'!F73+'октябрь факт'!F73+'ноябрь факт'!F65+'декабрь факт'!F73</f>
        <v>0</v>
      </c>
      <c r="G73" s="7"/>
      <c r="H73" s="7"/>
      <c r="I73" s="7"/>
      <c r="J73" s="7"/>
      <c r="K73" s="7"/>
    </row>
    <row r="74" spans="1:6" ht="18.75" customHeight="1">
      <c r="A74" s="39" t="s">
        <v>14</v>
      </c>
      <c r="B74" s="11">
        <f t="shared" si="0"/>
        <v>1778.787</v>
      </c>
      <c r="C74" s="17">
        <f>C75+C76</f>
        <v>1778.787</v>
      </c>
      <c r="D74" s="17">
        <f>D75+D76</f>
        <v>0</v>
      </c>
      <c r="E74" s="17">
        <f>E75+E76</f>
        <v>0</v>
      </c>
      <c r="F74" s="18">
        <f>F75+F76</f>
        <v>0</v>
      </c>
    </row>
    <row r="75" spans="1:6" ht="18.75">
      <c r="A75" s="39" t="s">
        <v>15</v>
      </c>
      <c r="B75" s="11">
        <f t="shared" si="0"/>
        <v>809.0160000000001</v>
      </c>
      <c r="C75" s="59">
        <f>'январь факт'!C74+'февраль факт'!C75+'март факт'!C75+'апрель факт'!C75+'май факт'!C75+'июнь факт'!C75+'июль факт'!C75+'август факт'!C75+'сентябрь факт'!C75+'октябрь факт'!C75+'ноябрь факт'!C67+'декабрь факт'!C75</f>
        <v>809.0160000000001</v>
      </c>
      <c r="D75" s="59">
        <f>'январь факт'!D74+'февраль факт'!D75+'март факт'!D75+'апрель факт'!D75+'май факт'!D75+'июнь факт'!D75+'июль факт'!D75+'август факт'!D75+'сентябрь факт'!D75+'октябрь факт'!D75+'ноябрь факт'!D67+'декабрь факт'!D75</f>
        <v>0</v>
      </c>
      <c r="E75" s="59">
        <f>'январь факт'!E74+'февраль факт'!E75+'март факт'!E75+'апрель факт'!E75+'май факт'!E75+'июнь факт'!E75+'июль факт'!E75+'август факт'!E75+'сентябрь факт'!E75+'октябрь факт'!E75+'ноябрь факт'!E67+'декабрь факт'!E75</f>
        <v>0</v>
      </c>
      <c r="F75" s="74">
        <f>'январь факт'!F74+'февраль факт'!F75+'март факт'!F75+'апрель факт'!F75+'май факт'!F75+'июнь факт'!F75+'июль факт'!F75+'август факт'!F75+'сентябрь факт'!F75+'октябрь факт'!F75+'ноябрь факт'!F67+'декабрь факт'!F75</f>
        <v>0</v>
      </c>
    </row>
    <row r="76" spans="1:6" ht="18.75">
      <c r="A76" s="39" t="s">
        <v>16</v>
      </c>
      <c r="B76" s="54">
        <f aca="true" t="shared" si="1" ref="B76:B118">C76+D76+E76+F76</f>
        <v>969.771</v>
      </c>
      <c r="C76" s="59">
        <f>'январь факт'!C75+'февраль факт'!C76+'март факт'!C76+'апрель факт'!C76+'май факт'!C76+'июнь факт'!C76+'июль факт'!C76+'август факт'!C76+'сентябрь факт'!C76+'октябрь факт'!C76+'ноябрь факт'!C68+'декабрь факт'!C76</f>
        <v>969.771</v>
      </c>
      <c r="D76" s="59">
        <f>'январь факт'!D75+'февраль факт'!D76+'март факт'!D76+'апрель факт'!D76+'май факт'!D76+'июнь факт'!D76+'июль факт'!D76+'август факт'!D76+'сентябрь факт'!D76+'октябрь факт'!D76+'ноябрь факт'!D68+'декабрь факт'!D76</f>
        <v>0</v>
      </c>
      <c r="E76" s="59">
        <f>'январь факт'!E75+'февраль факт'!E76+'март факт'!E76+'апрель факт'!E76+'май факт'!E76+'июнь факт'!E76+'июль факт'!E76+'август факт'!E76+'сентябрь факт'!E76+'октябрь факт'!E76+'ноябрь факт'!E68+'декабрь факт'!E76</f>
        <v>0</v>
      </c>
      <c r="F76" s="74">
        <f>'январь факт'!F75+'февраль факт'!F76+'март факт'!F76+'апрель факт'!F76+'май факт'!F76+'июнь факт'!F76+'июль факт'!F76+'август факт'!F76+'сентябрь факт'!F76+'октябрь факт'!F76+'ноябрь факт'!F68+'декабрь факт'!F76</f>
        <v>0</v>
      </c>
    </row>
    <row r="77" spans="1:11" s="2" customFormat="1" ht="77.25" customHeight="1">
      <c r="A77" s="118" t="s">
        <v>33</v>
      </c>
      <c r="B77" s="11">
        <f t="shared" si="1"/>
        <v>10395.279999999999</v>
      </c>
      <c r="C77" s="17">
        <f>C78+C79</f>
        <v>2699.3749999999995</v>
      </c>
      <c r="D77" s="17">
        <f>D78+D79</f>
        <v>0</v>
      </c>
      <c r="E77" s="17">
        <f>E78+E79</f>
        <v>3313.505</v>
      </c>
      <c r="F77" s="18">
        <f>F78+F79</f>
        <v>4382.4</v>
      </c>
      <c r="G77" s="7"/>
      <c r="H77" s="7"/>
      <c r="I77" s="7"/>
      <c r="J77" s="7"/>
      <c r="K77" s="7"/>
    </row>
    <row r="78" spans="1:11" s="2" customFormat="1" ht="27" customHeight="1">
      <c r="A78" s="39" t="s">
        <v>17</v>
      </c>
      <c r="B78" s="11">
        <f t="shared" si="1"/>
        <v>6819.983</v>
      </c>
      <c r="C78" s="59">
        <f>'январь факт'!C77+'февраль факт'!C78+'март факт'!C78+'апрель факт'!C78+'май факт'!C78+'июнь факт'!C78+'июль факт'!C78+'август факт'!C78+'сентябрь факт'!C78+'октябрь факт'!C78+'ноябрь факт'!C70+'декабрь факт'!C78</f>
        <v>2235.6749999999997</v>
      </c>
      <c r="D78" s="59">
        <f>'январь факт'!D77+'февраль факт'!D78+'март факт'!D78+'апрель факт'!D78+'май факт'!D78+'июнь факт'!D78+'июль факт'!D78+'август факт'!D78+'сентябрь факт'!D78+'октябрь факт'!D78+'ноябрь факт'!D70+'декабрь факт'!D78</f>
        <v>0</v>
      </c>
      <c r="E78" s="59">
        <f>'январь факт'!E77+'февраль факт'!E78+'март факт'!E78+'апрель факт'!E78+'май факт'!E78+'июнь факт'!E78+'июль факт'!E78+'август факт'!E78+'сентябрь факт'!E78+'октябрь факт'!E78+'ноябрь факт'!E70+'декабрь факт'!E78</f>
        <v>3313.505</v>
      </c>
      <c r="F78" s="74">
        <f>'январь факт'!F77+'февраль факт'!F78+'март факт'!F78+'апрель факт'!F78+'май факт'!F78+'июнь факт'!F78+'июль факт'!F78+'август факт'!F78+'сентябрь факт'!F78+'октябрь факт'!F78+'ноябрь факт'!F70+'декабрь факт'!F78</f>
        <v>1270.8029999999999</v>
      </c>
      <c r="G78" s="7"/>
      <c r="H78" s="7"/>
      <c r="I78" s="7"/>
      <c r="J78" s="7"/>
      <c r="K78" s="7"/>
    </row>
    <row r="79" spans="1:11" s="46" customFormat="1" ht="23.25" customHeight="1">
      <c r="A79" s="39" t="s">
        <v>14</v>
      </c>
      <c r="B79" s="11">
        <f t="shared" si="1"/>
        <v>3575.2969999999996</v>
      </c>
      <c r="C79" s="17">
        <f>C80+C81</f>
        <v>463.7</v>
      </c>
      <c r="D79" s="17">
        <f>D80+D81</f>
        <v>0</v>
      </c>
      <c r="E79" s="17">
        <f>E80+E81</f>
        <v>0</v>
      </c>
      <c r="F79" s="18">
        <f>F80+F81</f>
        <v>3111.5969999999998</v>
      </c>
      <c r="G79" s="45"/>
      <c r="H79" s="45"/>
      <c r="I79" s="45"/>
      <c r="J79" s="45"/>
      <c r="K79" s="45"/>
    </row>
    <row r="80" spans="1:11" s="46" customFormat="1" ht="20.25" customHeight="1">
      <c r="A80" s="39" t="s">
        <v>15</v>
      </c>
      <c r="B80" s="11">
        <f t="shared" si="1"/>
        <v>717.997</v>
      </c>
      <c r="C80" s="59">
        <f>'январь факт'!C79+'февраль факт'!C80+'март факт'!C80+'апрель факт'!C80+'май факт'!C80+'июнь факт'!C82+'июль факт'!C80+'август факт'!C80+'сентябрь факт'!C80+'октябрь факт'!C80+'ноябрь факт'!C72+'декабрь факт'!C80</f>
        <v>462.957</v>
      </c>
      <c r="D80" s="59">
        <f>'январь факт'!D79+'февраль факт'!D80+'март факт'!D80+'апрель факт'!D80+'май факт'!D80+'июнь факт'!D82+'июль факт'!D80+'август факт'!D80+'сентябрь факт'!D80+'октябрь факт'!D80+'ноябрь факт'!D72+'декабрь факт'!D80</f>
        <v>0</v>
      </c>
      <c r="E80" s="59">
        <f>'январь факт'!E79+'февраль факт'!E80+'март факт'!E80+'апрель факт'!E80+'май факт'!E80+'июнь факт'!E82+'июль факт'!E80+'август факт'!E80+'сентябрь факт'!E80+'октябрь факт'!E80+'ноябрь факт'!E72+'декабрь факт'!E80</f>
        <v>0</v>
      </c>
      <c r="F80" s="74">
        <f>'январь факт'!F79+'февраль факт'!F80+'март факт'!F80+'апрель факт'!F80+'май факт'!F80+'июнь факт'!F82+'июль факт'!F80+'август факт'!F80+'сентябрь факт'!F80+'октябрь факт'!F80+'ноябрь факт'!F72+'декабрь факт'!F80</f>
        <v>255.04</v>
      </c>
      <c r="G80" s="45"/>
      <c r="H80" s="45"/>
      <c r="I80" s="45"/>
      <c r="J80" s="45"/>
      <c r="K80" s="45"/>
    </row>
    <row r="81" spans="1:11" s="20" customFormat="1" ht="25.5" customHeight="1">
      <c r="A81" s="39" t="s">
        <v>16</v>
      </c>
      <c r="B81" s="54">
        <f t="shared" si="1"/>
        <v>2857.2999999999997</v>
      </c>
      <c r="C81" s="59">
        <f>'январь факт'!C80+'февраль факт'!C81+'март факт'!C81+'апрель факт'!C81+'май факт'!C81+'июнь факт'!C83+'июль факт'!C81+'август факт'!C81+'сентябрь факт'!C81+'октябрь факт'!C81+'ноябрь факт'!C73+'декабрь факт'!C81</f>
        <v>0.743</v>
      </c>
      <c r="D81" s="59">
        <f>'январь факт'!D80+'февраль факт'!D81+'март факт'!D81+'апрель факт'!D81+'май факт'!D81+'июнь факт'!D83+'июль факт'!D81+'август факт'!D81+'сентябрь факт'!D81+'октябрь факт'!D81+'ноябрь факт'!D73+'декабрь факт'!D81</f>
        <v>0</v>
      </c>
      <c r="E81" s="59">
        <f>'январь факт'!E80+'февраль факт'!E81+'март факт'!E81+'апрель факт'!E81+'май факт'!E81+'июнь факт'!E83+'июль факт'!E81+'август факт'!E81+'сентябрь факт'!E81+'октябрь факт'!E81+'ноябрь факт'!E73+'декабрь факт'!E81</f>
        <v>0</v>
      </c>
      <c r="F81" s="74">
        <f>'январь факт'!F80+'февраль факт'!F81+'март факт'!F81+'апрель факт'!F81+'май факт'!F81+'июнь факт'!F83+'июль факт'!F81+'август факт'!F81+'сентябрь факт'!F81+'октябрь факт'!F81+'ноябрь факт'!F73+'декабрь факт'!F81</f>
        <v>2856.557</v>
      </c>
      <c r="G81" s="7"/>
      <c r="H81" s="7"/>
      <c r="I81" s="7"/>
      <c r="J81" s="7"/>
      <c r="K81" s="7"/>
    </row>
    <row r="82" spans="1:11" s="2" customFormat="1" ht="40.5" customHeight="1">
      <c r="A82" s="118" t="s">
        <v>29</v>
      </c>
      <c r="B82" s="11" t="e">
        <f t="shared" si="1"/>
        <v>#REF!</v>
      </c>
      <c r="C82" s="11" t="e">
        <f>C83+C84+C86</f>
        <v>#REF!</v>
      </c>
      <c r="D82" s="11" t="e">
        <f>D83+D84+D86</f>
        <v>#REF!</v>
      </c>
      <c r="E82" s="11" t="e">
        <f>E83+E84+E86</f>
        <v>#REF!</v>
      </c>
      <c r="F82" s="12" t="e">
        <f>F83+F84+F86</f>
        <v>#REF!</v>
      </c>
      <c r="G82" s="7"/>
      <c r="H82" s="7"/>
      <c r="I82" s="7"/>
      <c r="J82" s="7"/>
      <c r="K82" s="7"/>
    </row>
    <row r="83" spans="1:11" s="2" customFormat="1" ht="19.5" customHeight="1">
      <c r="A83" s="39" t="s">
        <v>17</v>
      </c>
      <c r="B83" s="11">
        <f t="shared" si="1"/>
        <v>962.7790000000002</v>
      </c>
      <c r="C83" s="59">
        <f>'январь факт'!C82+'февраль факт'!C83+'март факт'!C83+'апрель факт'!C83+'май факт'!C83+'июнь факт'!C85+'июль факт'!C83+'август факт'!C83+'сентябрь факт'!C83+'октябрь факт'!C83+'ноябрь факт'!C75+'декабрь факт'!C83</f>
        <v>599.1930000000002</v>
      </c>
      <c r="D83" s="59">
        <f>'январь факт'!D82+'февраль факт'!D83+'март факт'!D83+'апрель факт'!D83+'май факт'!D83+'июнь факт'!D85+'июль факт'!D83+'август факт'!D83+'сентябрь факт'!D83+'октябрь факт'!D83+'ноябрь факт'!D75+'декабрь факт'!D83</f>
        <v>0</v>
      </c>
      <c r="E83" s="59">
        <f>'январь факт'!E82+'февраль факт'!E83+'март факт'!E83+'апрель факт'!E83+'май факт'!E83+'июнь факт'!E85+'июль факт'!E83+'август факт'!E83+'сентябрь факт'!E83+'октябрь факт'!E83+'ноябрь факт'!E75+'декабрь факт'!E83</f>
        <v>0</v>
      </c>
      <c r="F83" s="74">
        <f>'январь факт'!F82+'февраль факт'!F83+'март факт'!F83+'апрель факт'!F83+'май факт'!F83+'июнь факт'!F85+'июль факт'!F83+'август факт'!F83+'сентябрь факт'!F83+'октябрь факт'!F83+'ноябрь факт'!F75+'декабрь факт'!F83</f>
        <v>363.586</v>
      </c>
      <c r="G83" s="7"/>
      <c r="H83" s="7"/>
      <c r="I83" s="7"/>
      <c r="J83" s="7"/>
      <c r="K83" s="7"/>
    </row>
    <row r="84" spans="1:11" s="2" customFormat="1" ht="42" customHeight="1">
      <c r="A84" s="50" t="s">
        <v>56</v>
      </c>
      <c r="B84" s="11" t="e">
        <f t="shared" si="1"/>
        <v>#REF!</v>
      </c>
      <c r="C84" s="54" t="e">
        <f>'январь факт'!C83+'февраль факт'!C84+'март факт'!C84+'апрель факт'!C84+'май факт'!C84+'июнь факт'!C86+'июль факт'!C84+'август факт'!C84+'сентябрь факт'!C84+'октябрь факт'!C84+'ноябрь факт'!#REF!+'декабрь факт'!C84</f>
        <v>#REF!</v>
      </c>
      <c r="D84" s="54" t="e">
        <f>'январь факт'!D83+'февраль факт'!D84+'март факт'!D84+'апрель факт'!D84+'май факт'!D84+'июнь факт'!D86+'июль факт'!D84+'август факт'!D84+'сентябрь факт'!D84+'октябрь факт'!D84+'ноябрь факт'!#REF!+'декабрь факт'!D84</f>
        <v>#REF!</v>
      </c>
      <c r="E84" s="54" t="e">
        <f>'январь факт'!E83+'февраль факт'!E84+'март факт'!E84+'апрель факт'!E84+'май факт'!E84+'июнь факт'!E86+'июль факт'!E84+'август факт'!E84+'сентябрь факт'!E84+'октябрь факт'!E84+'ноябрь факт'!#REF!+'декабрь факт'!E84</f>
        <v>#REF!</v>
      </c>
      <c r="F84" s="73" t="e">
        <f>'январь факт'!F83+'февраль факт'!F84+'март факт'!F84+'апрель факт'!F84+'май факт'!F84+'июнь факт'!F86+'июль факт'!F84+'август факт'!F84+'сентябрь факт'!F84+'октябрь факт'!F84+'ноябрь факт'!#REF!+'декабрь факт'!F84</f>
        <v>#REF!</v>
      </c>
      <c r="G84" s="7"/>
      <c r="H84" s="7"/>
      <c r="I84" s="7"/>
      <c r="J84" s="7"/>
      <c r="K84" s="7"/>
    </row>
    <row r="85" spans="1:11" s="2" customFormat="1" ht="42" customHeight="1">
      <c r="A85" s="50" t="s">
        <v>43</v>
      </c>
      <c r="B85" s="11">
        <f t="shared" si="1"/>
        <v>7132.405000000001</v>
      </c>
      <c r="C85" s="54">
        <f>'январь факт'!C84+'февраль факт'!C85+'март факт'!C85+'апрель факт'!C85+'май факт'!C85+'июнь факт'!C87+'июль факт'!C85+'август факт'!C85+'сентябрь факт'!C85+'октябрь факт'!C85+'ноябрь факт'!C76+'декабрь факт'!C85</f>
        <v>7024.237000000001</v>
      </c>
      <c r="D85" s="54">
        <f>'январь факт'!D84+'февраль факт'!D85+'март факт'!D85+'апрель факт'!D85+'май факт'!D85+'июнь факт'!D87+'июль факт'!D85+'август факт'!D85+'сентябрь факт'!D85+'октябрь факт'!D85+'ноябрь факт'!D76+'декабрь факт'!D85</f>
        <v>0</v>
      </c>
      <c r="E85" s="54">
        <f>'январь факт'!E84+'февраль факт'!E85+'март факт'!E85+'апрель факт'!E85+'май факт'!E85+'июнь факт'!E87+'июль факт'!E85+'август факт'!E85+'сентябрь факт'!E85+'октябрь факт'!E85+'ноябрь факт'!E76+'декабрь факт'!E85</f>
        <v>0</v>
      </c>
      <c r="F85" s="73">
        <f>'январь факт'!F84+'февраль факт'!F85+'март факт'!F85+'апрель факт'!F85+'май факт'!F85+'июнь факт'!F87+'июль факт'!F85+'август факт'!F85+'сентябрь факт'!F85+'октябрь факт'!F85+'ноябрь факт'!F76+'декабрь факт'!F85</f>
        <v>108.168</v>
      </c>
      <c r="G85" s="7"/>
      <c r="H85" s="7"/>
      <c r="I85" s="7"/>
      <c r="J85" s="7"/>
      <c r="K85" s="7"/>
    </row>
    <row r="86" spans="1:11" s="46" customFormat="1" ht="24" customHeight="1">
      <c r="A86" s="39" t="s">
        <v>14</v>
      </c>
      <c r="B86" s="11">
        <f t="shared" si="1"/>
        <v>3195.205</v>
      </c>
      <c r="C86" s="17">
        <f>C87+C88</f>
        <v>2303.181</v>
      </c>
      <c r="D86" s="17">
        <f>D87+D88</f>
        <v>0</v>
      </c>
      <c r="E86" s="17">
        <f>E87+E88</f>
        <v>630.303</v>
      </c>
      <c r="F86" s="18">
        <f>F87+F88</f>
        <v>261.721</v>
      </c>
      <c r="G86" s="45"/>
      <c r="H86" s="45"/>
      <c r="I86" s="45"/>
      <c r="J86" s="45"/>
      <c r="K86" s="45"/>
    </row>
    <row r="87" spans="1:11" s="46" customFormat="1" ht="24" customHeight="1">
      <c r="A87" s="39" t="s">
        <v>15</v>
      </c>
      <c r="B87" s="11">
        <f t="shared" si="1"/>
        <v>1289.705</v>
      </c>
      <c r="C87" s="59">
        <f>'январь факт'!C86+'февраль факт'!C87+'март факт'!C87+'апрель факт'!C87+'май факт'!C87+'июнь факт'!C89+'июль факт'!C87+'август факт'!C87+'сентябрь факт'!C87+'октябрь факт'!C87+'ноябрь факт'!C78+'декабрь факт'!C87</f>
        <v>397.6809999999999</v>
      </c>
      <c r="D87" s="59">
        <f>'январь факт'!D86+'февраль факт'!D87+'март факт'!D87+'апрель факт'!D87+'май факт'!D87+'июнь факт'!D89+'июль факт'!D87+'август факт'!D87+'сентябрь факт'!D87+'октябрь факт'!D87+'ноябрь факт'!D78+'декабрь факт'!D87</f>
        <v>0</v>
      </c>
      <c r="E87" s="59">
        <f>'январь факт'!E86+'февраль факт'!E87+'март факт'!E87+'апрель факт'!E87+'май факт'!E87+'июнь факт'!E89+'июль факт'!E87+'август факт'!E87+'сентябрь факт'!E87+'октябрь факт'!E87+'ноябрь факт'!E78+'декабрь факт'!E87</f>
        <v>630.303</v>
      </c>
      <c r="F87" s="74">
        <f>'январь факт'!F86+'февраль факт'!F87+'март факт'!F87+'апрель факт'!F87+'май факт'!F87+'июнь факт'!F89+'июль факт'!F87+'август факт'!F87+'сентябрь факт'!F87+'октябрь факт'!F87+'ноябрь факт'!F78+'декабрь факт'!F87</f>
        <v>261.721</v>
      </c>
      <c r="G87" s="45"/>
      <c r="H87" s="45"/>
      <c r="I87" s="45"/>
      <c r="J87" s="45"/>
      <c r="K87" s="45"/>
    </row>
    <row r="88" spans="1:11" s="2" customFormat="1" ht="23.25" customHeight="1">
      <c r="A88" s="39" t="s">
        <v>16</v>
      </c>
      <c r="B88" s="54">
        <f t="shared" si="1"/>
        <v>1905.5</v>
      </c>
      <c r="C88" s="59">
        <f>'январь факт'!C87+'февраль факт'!C88+'март факт'!C88+'апрель факт'!C88+'май факт'!C88+'июнь факт'!C90+'июль факт'!C88+'август факт'!C88+'сентябрь факт'!C88+'октябрь факт'!C88+'ноябрь факт'!C79+'декабрь факт'!C88</f>
        <v>1905.5</v>
      </c>
      <c r="D88" s="59">
        <f>'январь факт'!D87+'февраль факт'!D88+'март факт'!D88+'апрель факт'!D88+'май факт'!D88+'июнь факт'!D90+'июль факт'!D88+'август факт'!D88+'сентябрь факт'!D88+'октябрь факт'!D88+'ноябрь факт'!D79+'декабрь факт'!D88</f>
        <v>0</v>
      </c>
      <c r="E88" s="59">
        <f>'январь факт'!E87+'февраль факт'!E88+'март факт'!E88+'апрель факт'!E88+'май факт'!E88+'июнь факт'!E90+'июль факт'!E88+'август факт'!E88+'сентябрь факт'!E88+'октябрь факт'!E88+'ноябрь факт'!E79+'декабрь факт'!E88</f>
        <v>0</v>
      </c>
      <c r="F88" s="74">
        <f>'январь факт'!F87+'февраль факт'!F88+'март факт'!F88+'апрель факт'!F88+'май факт'!F88+'июнь факт'!F90+'июль факт'!F88+'август факт'!F88+'сентябрь факт'!F88+'октябрь факт'!F88+'ноябрь факт'!F79+'декабрь факт'!F88</f>
        <v>0</v>
      </c>
      <c r="G88" s="7"/>
      <c r="H88" s="7"/>
      <c r="I88" s="7"/>
      <c r="J88" s="7"/>
      <c r="K88" s="7"/>
    </row>
    <row r="89" spans="1:11" s="2" customFormat="1" ht="23.25" customHeight="1">
      <c r="A89" s="118" t="s">
        <v>32</v>
      </c>
      <c r="B89" s="11" t="e">
        <f t="shared" si="1"/>
        <v>#REF!</v>
      </c>
      <c r="C89" s="17" t="e">
        <f>C90+C91</f>
        <v>#REF!</v>
      </c>
      <c r="D89" s="17" t="e">
        <f>D90+D91</f>
        <v>#REF!</v>
      </c>
      <c r="E89" s="17" t="e">
        <f>E90+E91</f>
        <v>#REF!</v>
      </c>
      <c r="F89" s="18" t="e">
        <f>F90+F91</f>
        <v>#REF!</v>
      </c>
      <c r="G89" s="7"/>
      <c r="H89" s="7"/>
      <c r="I89" s="7"/>
      <c r="J89" s="7"/>
      <c r="K89" s="7"/>
    </row>
    <row r="90" spans="1:11" s="2" customFormat="1" ht="23.25" customHeight="1">
      <c r="A90" s="39" t="s">
        <v>17</v>
      </c>
      <c r="B90" s="11">
        <f t="shared" si="1"/>
        <v>649.091</v>
      </c>
      <c r="C90" s="59">
        <f>'январь факт'!C89+'февраль факт'!C90+'март факт'!C90+'апрель факт'!C90+'май факт'!C90+'июнь факт'!C92+'июль факт'!C90+'август факт'!C90+'сентябрь факт'!C90+'октябрь факт'!C90+'ноябрь факт'!C81+'декабрь факт'!C90</f>
        <v>0</v>
      </c>
      <c r="D90" s="59">
        <f>'январь факт'!D89+'февраль факт'!D90+'март факт'!D90+'апрель факт'!D90+'май факт'!D90+'июнь факт'!D92+'июль факт'!D90+'август факт'!D90+'сентябрь факт'!D90+'октябрь факт'!D90+'ноябрь факт'!D81+'декабрь факт'!D90</f>
        <v>0</v>
      </c>
      <c r="E90" s="59">
        <f>'январь факт'!E89+'февраль факт'!E90+'март факт'!E90+'апрель факт'!E90+'май факт'!E90+'июнь факт'!E92+'июль факт'!E90+'август факт'!E90+'сентябрь факт'!E90+'октябрь факт'!E90+'ноябрь факт'!E81+'декабрь факт'!E90</f>
        <v>9.853</v>
      </c>
      <c r="F90" s="74">
        <f>'январь факт'!F89+'февраль факт'!F90+'март факт'!F90+'апрель факт'!F90+'май факт'!F90+'июнь факт'!F92+'июль факт'!F90+'август факт'!F90+'сентябрь факт'!F90+'октябрь факт'!F90+'ноябрь факт'!F81+'декабрь факт'!F90</f>
        <v>639.238</v>
      </c>
      <c r="G90" s="7"/>
      <c r="H90" s="7"/>
      <c r="I90" s="7"/>
      <c r="J90" s="7"/>
      <c r="K90" s="7"/>
    </row>
    <row r="91" spans="1:11" s="2" customFormat="1" ht="23.25" customHeight="1">
      <c r="A91" s="39" t="s">
        <v>14</v>
      </c>
      <c r="B91" s="11" t="e">
        <f t="shared" si="1"/>
        <v>#REF!</v>
      </c>
      <c r="C91" s="17" t="e">
        <f>C92+C93</f>
        <v>#REF!</v>
      </c>
      <c r="D91" s="17" t="e">
        <f>D92+D93</f>
        <v>#REF!</v>
      </c>
      <c r="E91" s="17" t="e">
        <f>E92+E93</f>
        <v>#REF!</v>
      </c>
      <c r="F91" s="18" t="e">
        <f>F92+F93</f>
        <v>#REF!</v>
      </c>
      <c r="G91" s="7"/>
      <c r="H91" s="7"/>
      <c r="I91" s="7"/>
      <c r="J91" s="7"/>
      <c r="K91" s="7"/>
    </row>
    <row r="92" spans="1:11" s="2" customFormat="1" ht="23.25" customHeight="1">
      <c r="A92" s="39" t="s">
        <v>15</v>
      </c>
      <c r="B92" s="11" t="e">
        <f t="shared" si="1"/>
        <v>#REF!</v>
      </c>
      <c r="C92" s="59" t="e">
        <f>'январь факт'!C91+'февраль факт'!C92+'март факт'!C92+'апрель факт'!C92+'май факт'!C92+'июнь факт'!C94+'июль факт'!C92+'август факт'!C92+'сентябрь факт'!C92+'октябрь факт'!C92+'ноябрь факт'!#REF!+'декабрь факт'!C92</f>
        <v>#REF!</v>
      </c>
      <c r="D92" s="59" t="e">
        <f>'январь факт'!D91+'февраль факт'!D92+'март факт'!D92+'апрель факт'!D92+'май факт'!D92+'июнь факт'!D94+'июль факт'!D92+'август факт'!D92+'сентябрь факт'!D92+'октябрь факт'!D92+'ноябрь факт'!#REF!+'декабрь факт'!D92</f>
        <v>#REF!</v>
      </c>
      <c r="E92" s="59" t="e">
        <f>'январь факт'!E91+'февраль факт'!E92+'март факт'!E92+'апрель факт'!E92+'май факт'!E92+'июнь факт'!E94+'июль факт'!E92+'август факт'!E92+'сентябрь факт'!E92+'октябрь факт'!E92+'ноябрь факт'!#REF!+'декабрь факт'!E92</f>
        <v>#REF!</v>
      </c>
      <c r="F92" s="74" t="e">
        <f>'январь факт'!F91+'февраль факт'!F92+'март факт'!F92+'апрель факт'!F92+'май факт'!F92+'июнь факт'!F94+'июль факт'!F92+'август факт'!F92+'сентябрь факт'!F92+'октябрь факт'!F92+'ноябрь факт'!#REF!+'декабрь факт'!F92</f>
        <v>#REF!</v>
      </c>
      <c r="G92" s="7"/>
      <c r="H92" s="7"/>
      <c r="I92" s="7"/>
      <c r="J92" s="7"/>
      <c r="K92" s="7"/>
    </row>
    <row r="93" spans="1:11" s="2" customFormat="1" ht="23.25" customHeight="1">
      <c r="A93" s="39" t="s">
        <v>16</v>
      </c>
      <c r="B93" s="54">
        <f t="shared" si="1"/>
        <v>81.194</v>
      </c>
      <c r="C93" s="59">
        <f>'январь факт'!C92+'февраль факт'!C93+'март факт'!C93+'апрель факт'!C93+'май факт'!C93+'июнь факт'!C95+'июль факт'!C93+'август факт'!C93+'сентябрь факт'!C93+'октябрь факт'!C93+'ноябрь факт'!C83+'декабрь факт'!C93</f>
        <v>0</v>
      </c>
      <c r="D93" s="59">
        <f>'январь факт'!D92+'февраль факт'!D93+'март факт'!D93+'апрель факт'!D93+'май факт'!D93+'июнь факт'!D95+'июль факт'!D93+'август факт'!D93+'сентябрь факт'!D93+'октябрь факт'!D93+'ноябрь факт'!D83+'декабрь факт'!D93</f>
        <v>0</v>
      </c>
      <c r="E93" s="59">
        <f>'январь факт'!E92+'февраль факт'!E93+'март факт'!E93+'апрель факт'!E93+'май факт'!E93+'июнь факт'!E95+'июль факт'!E93+'август факт'!E93+'сентябрь факт'!E93+'октябрь факт'!E93+'ноябрь факт'!E83+'декабрь факт'!E93</f>
        <v>0</v>
      </c>
      <c r="F93" s="74">
        <f>'январь факт'!F92+'февраль факт'!F93+'март факт'!F93+'апрель факт'!F93+'май факт'!F93+'июнь факт'!F95+'июль факт'!F93+'август факт'!F93+'сентябрь факт'!F93+'октябрь факт'!F93+'ноябрь факт'!F83+'декабрь факт'!F93</f>
        <v>81.194</v>
      </c>
      <c r="G93" s="7"/>
      <c r="H93" s="7"/>
      <c r="I93" s="7"/>
      <c r="J93" s="7"/>
      <c r="K93" s="7"/>
    </row>
    <row r="94" spans="1:11" s="2" customFormat="1" ht="44.25" customHeight="1">
      <c r="A94" s="118" t="s">
        <v>28</v>
      </c>
      <c r="B94" s="11">
        <f t="shared" si="1"/>
        <v>2672.283</v>
      </c>
      <c r="C94" s="17">
        <f>C95+C96</f>
        <v>1661.464</v>
      </c>
      <c r="D94" s="17">
        <f>D95+D96</f>
        <v>0</v>
      </c>
      <c r="E94" s="17">
        <f>E95+E96</f>
        <v>0</v>
      </c>
      <c r="F94" s="18">
        <f>F95+F96</f>
        <v>1010.8189999999998</v>
      </c>
      <c r="G94" s="7"/>
      <c r="H94" s="7"/>
      <c r="I94" s="7"/>
      <c r="J94" s="7"/>
      <c r="K94" s="7"/>
    </row>
    <row r="95" spans="1:11" s="2" customFormat="1" ht="23.25" customHeight="1">
      <c r="A95" s="39" t="s">
        <v>17</v>
      </c>
      <c r="B95" s="11">
        <f t="shared" si="1"/>
        <v>1683.715</v>
      </c>
      <c r="C95" s="59">
        <f>'январь факт'!C94+'февраль факт'!C95+'март факт'!C95+'апрель факт'!C95+'май факт'!C95+'июнь факт'!C97+'июль факт'!C95+'август факт'!C95+'сентябрь факт'!C95+'октябрь факт'!C95+'ноябрь факт'!C85+'декабрь факт'!C95</f>
        <v>1657.069</v>
      </c>
      <c r="D95" s="59">
        <f>'январь факт'!D94+'февраль факт'!D95+'март факт'!D95+'апрель факт'!D95+'май факт'!D95+'июнь факт'!D97+'июль факт'!D95+'август факт'!D95+'сентябрь факт'!D95+'октябрь факт'!D95+'ноябрь факт'!D85+'декабрь факт'!D95</f>
        <v>0</v>
      </c>
      <c r="E95" s="59">
        <f>'январь факт'!E94+'февраль факт'!E95+'март факт'!E95+'апрель факт'!E95+'май факт'!E95+'июнь факт'!E97+'июль факт'!E95+'август факт'!E95+'сентябрь факт'!E95+'октябрь факт'!E95+'ноябрь факт'!E85+'декабрь факт'!E95</f>
        <v>0</v>
      </c>
      <c r="F95" s="74">
        <f>'январь факт'!F94+'февраль факт'!F95+'март факт'!F95+'апрель факт'!F95+'май факт'!F95+'июнь факт'!F97+'июль факт'!F95+'август факт'!F95+'сентябрь факт'!F95+'октябрь факт'!F95+'ноябрь факт'!F85+'декабрь факт'!F95</f>
        <v>26.646</v>
      </c>
      <c r="G95" s="7"/>
      <c r="H95" s="7"/>
      <c r="I95" s="7"/>
      <c r="J95" s="7"/>
      <c r="K95" s="7"/>
    </row>
    <row r="96" spans="1:11" s="2" customFormat="1" ht="24" customHeight="1">
      <c r="A96" s="39" t="s">
        <v>14</v>
      </c>
      <c r="B96" s="11">
        <f t="shared" si="1"/>
        <v>988.5679999999999</v>
      </c>
      <c r="C96" s="17">
        <f>C97+C98</f>
        <v>4.395</v>
      </c>
      <c r="D96" s="17">
        <f>D97+D98</f>
        <v>0</v>
      </c>
      <c r="E96" s="17">
        <f>E97+E98</f>
        <v>0</v>
      </c>
      <c r="F96" s="18">
        <f>F97+F98</f>
        <v>984.1729999999999</v>
      </c>
      <c r="G96" s="7"/>
      <c r="H96" s="7"/>
      <c r="I96" s="7"/>
      <c r="J96" s="7"/>
      <c r="K96" s="7"/>
    </row>
    <row r="97" spans="1:11" s="2" customFormat="1" ht="23.25" customHeight="1">
      <c r="A97" s="39" t="s">
        <v>15</v>
      </c>
      <c r="B97" s="11">
        <f t="shared" si="1"/>
        <v>133.433</v>
      </c>
      <c r="C97" s="59">
        <f>'январь факт'!C96+'февраль факт'!C97+'март факт'!C97+'апрель факт'!C97+'май факт'!C97+'июнь факт'!C99+'июль факт'!C97+'август факт'!C97+'сентябрь факт'!C97+'октябрь факт'!C97+'ноябрь факт'!C87+'декабрь факт'!C97</f>
        <v>4.395</v>
      </c>
      <c r="D97" s="59">
        <f>'январь факт'!D96+'февраль факт'!D97+'март факт'!D97+'апрель факт'!D97+'май факт'!D97+'июнь факт'!D99+'июль факт'!D97+'август факт'!D97+'сентябрь факт'!D97+'октябрь факт'!D97+'ноябрь факт'!D87+'декабрь факт'!D97</f>
        <v>0</v>
      </c>
      <c r="E97" s="59">
        <f>'январь факт'!E96+'февраль факт'!E97+'март факт'!E97+'апрель факт'!E97+'май факт'!E97+'июнь факт'!E99+'июль факт'!E97+'август факт'!E97+'сентябрь факт'!E97+'октябрь факт'!E97+'ноябрь факт'!E87+'декабрь факт'!E97</f>
        <v>0</v>
      </c>
      <c r="F97" s="74">
        <f>'январь факт'!F96+'февраль факт'!F97+'март факт'!F97+'апрель факт'!F97+'май факт'!F97+'июнь факт'!F99+'июль факт'!F97+'август факт'!F97+'сентябрь факт'!F97+'октябрь факт'!F97+'ноябрь факт'!F87+'декабрь факт'!F97</f>
        <v>129.03799999999998</v>
      </c>
      <c r="G97" s="7"/>
      <c r="H97" s="7"/>
      <c r="I97" s="7"/>
      <c r="J97" s="7"/>
      <c r="K97" s="7"/>
    </row>
    <row r="98" spans="1:11" s="2" customFormat="1" ht="23.25" customHeight="1">
      <c r="A98" s="39" t="s">
        <v>16</v>
      </c>
      <c r="B98" s="54">
        <f t="shared" si="1"/>
        <v>855.1349999999999</v>
      </c>
      <c r="C98" s="59">
        <f>'январь факт'!C97+'февраль факт'!C98+'март факт'!C98+'апрель факт'!C98+'май факт'!C98+'июнь факт'!C100+'июль факт'!C98+'август факт'!C98+'сентябрь факт'!C98+'октябрь факт'!C98+'ноябрь факт'!C88+'декабрь факт'!C98</f>
        <v>0</v>
      </c>
      <c r="D98" s="59">
        <f>'январь факт'!D97+'февраль факт'!D98+'март факт'!D98+'апрель факт'!D98+'май факт'!D98+'июнь факт'!D100+'июль факт'!D98+'август факт'!D98+'сентябрь факт'!D98+'октябрь факт'!D98+'ноябрь факт'!D88+'декабрь факт'!D98</f>
        <v>0</v>
      </c>
      <c r="E98" s="59">
        <f>'январь факт'!E97+'февраль факт'!E98+'март факт'!E98+'апрель факт'!E98+'май факт'!E98+'июнь факт'!E100+'июль факт'!E98+'август факт'!E98+'сентябрь факт'!E98+'октябрь факт'!E98+'ноябрь факт'!E88+'декабрь факт'!E98</f>
        <v>0</v>
      </c>
      <c r="F98" s="74">
        <f>'январь факт'!F97+'февраль факт'!F98+'март факт'!F98+'апрель факт'!F98+'май факт'!F98+'июнь факт'!F100+'июль факт'!F98+'август факт'!F98+'сентябрь факт'!F98+'октябрь факт'!F98+'ноябрь факт'!F88+'декабрь факт'!F98</f>
        <v>855.1349999999999</v>
      </c>
      <c r="G98" s="7"/>
      <c r="H98" s="7"/>
      <c r="I98" s="7"/>
      <c r="J98" s="7"/>
      <c r="K98" s="7"/>
    </row>
    <row r="99" spans="1:11" s="2" customFormat="1" ht="55.5" customHeight="1">
      <c r="A99" s="118" t="s">
        <v>34</v>
      </c>
      <c r="B99" s="11" t="e">
        <f t="shared" si="1"/>
        <v>#REF!</v>
      </c>
      <c r="C99" s="17" t="e">
        <f>C100+C101</f>
        <v>#REF!</v>
      </c>
      <c r="D99" s="17" t="e">
        <f>D100+D101</f>
        <v>#REF!</v>
      </c>
      <c r="E99" s="17" t="e">
        <f>E100+E101</f>
        <v>#REF!</v>
      </c>
      <c r="F99" s="18" t="e">
        <f>F100+F101</f>
        <v>#REF!</v>
      </c>
      <c r="G99" s="7"/>
      <c r="H99" s="7"/>
      <c r="I99" s="7"/>
      <c r="J99" s="7"/>
      <c r="K99" s="7"/>
    </row>
    <row r="100" spans="1:11" s="2" customFormat="1" ht="23.25" customHeight="1">
      <c r="A100" s="39" t="s">
        <v>17</v>
      </c>
      <c r="B100" s="11" t="e">
        <f t="shared" si="1"/>
        <v>#REF!</v>
      </c>
      <c r="C100" s="59" t="e">
        <f>'январь факт'!C99+'февраль факт'!C100+'март факт'!C100+'апрель факт'!C100+'май факт'!C100+'июнь факт'!C102+'июль факт'!C100+'август факт'!C100+'сентябрь факт'!C100+'октябрь факт'!C100+'ноябрь факт'!#REF!+'декабрь факт'!C100</f>
        <v>#REF!</v>
      </c>
      <c r="D100" s="59" t="e">
        <f>'январь факт'!D99+'февраль факт'!D100+'март факт'!D100+'апрель факт'!D100+'май факт'!D100+'июнь факт'!D102+'июль факт'!D100+'август факт'!D100+'сентябрь факт'!D100+'октябрь факт'!D100+'ноябрь факт'!#REF!+'декабрь факт'!D100</f>
        <v>#REF!</v>
      </c>
      <c r="E100" s="59" t="e">
        <f>'январь факт'!E99+'февраль факт'!E100+'март факт'!E100+'апрель факт'!E100+'май факт'!E100+'июнь факт'!E102+'июль факт'!E100+'август факт'!E100+'сентябрь факт'!E100+'октябрь факт'!E100+'ноябрь факт'!#REF!+'декабрь факт'!E100</f>
        <v>#REF!</v>
      </c>
      <c r="F100" s="74" t="e">
        <f>'январь факт'!F99+'февраль факт'!F100+'март факт'!F100+'апрель факт'!F100+'май факт'!F100+'июнь факт'!F102+'июль факт'!F100+'август факт'!F100+'сентябрь факт'!F100+'октябрь факт'!F100+'ноябрь факт'!#REF!+'декабрь факт'!F100</f>
        <v>#REF!</v>
      </c>
      <c r="G100" s="7"/>
      <c r="H100" s="7"/>
      <c r="I100" s="7"/>
      <c r="J100" s="7"/>
      <c r="K100" s="7"/>
    </row>
    <row r="101" spans="1:11" s="2" customFormat="1" ht="26.25" customHeight="1">
      <c r="A101" s="39" t="s">
        <v>14</v>
      </c>
      <c r="B101" s="11">
        <f t="shared" si="1"/>
        <v>2409.885</v>
      </c>
      <c r="C101" s="17">
        <f>C102+C103</f>
        <v>0</v>
      </c>
      <c r="D101" s="17">
        <f>D102+D103</f>
        <v>0</v>
      </c>
      <c r="E101" s="17">
        <f>E102+E103</f>
        <v>221.64300000000003</v>
      </c>
      <c r="F101" s="18">
        <f>F102+F103</f>
        <v>2188.242</v>
      </c>
      <c r="G101" s="7"/>
      <c r="H101" s="7"/>
      <c r="I101" s="7"/>
      <c r="J101" s="7"/>
      <c r="K101" s="7"/>
    </row>
    <row r="102" spans="1:11" s="2" customFormat="1" ht="23.25" customHeight="1">
      <c r="A102" s="39" t="s">
        <v>15</v>
      </c>
      <c r="B102" s="11">
        <f t="shared" si="1"/>
        <v>682.48</v>
      </c>
      <c r="C102" s="59">
        <f>'январь факт'!C101+'февраль факт'!C102+'март факт'!C102+'апрель факт'!C102+'май факт'!C102+'июнь факт'!C104+'июль факт'!C102+'август факт'!C102+'сентябрь факт'!C102+'октябрь факт'!C102+'ноябрь факт'!C91+'декабрь факт'!C102</f>
        <v>0</v>
      </c>
      <c r="D102" s="59">
        <f>'январь факт'!D101+'февраль факт'!D102+'март факт'!D102+'апрель факт'!D102+'май факт'!D102+'июнь факт'!D104+'июль факт'!D102+'август факт'!D102+'сентябрь факт'!D102+'октябрь факт'!D102+'ноябрь факт'!D91+'декабрь факт'!D102</f>
        <v>0</v>
      </c>
      <c r="E102" s="59">
        <f>'январь факт'!E101+'февраль факт'!E102+'март факт'!E102+'апрель факт'!E102+'май факт'!E102+'июнь факт'!E104+'июль факт'!E102+'август факт'!E102+'сентябрь факт'!E102+'октябрь факт'!E102+'ноябрь факт'!E91+'декабрь факт'!E102</f>
        <v>174.437</v>
      </c>
      <c r="F102" s="74">
        <f>'январь факт'!F101+'февраль факт'!F102+'март факт'!F102+'апрель факт'!F102+'май факт'!F102+'июнь факт'!F104+'июль факт'!F102+'август факт'!F102+'сентябрь факт'!F102+'октябрь факт'!F102+'ноябрь факт'!F91+'декабрь факт'!F102</f>
        <v>508.043</v>
      </c>
      <c r="G102" s="7"/>
      <c r="H102" s="7"/>
      <c r="I102" s="7"/>
      <c r="J102" s="7"/>
      <c r="K102" s="7"/>
    </row>
    <row r="103" spans="1:11" s="2" customFormat="1" ht="23.25" customHeight="1">
      <c r="A103" s="39" t="s">
        <v>16</v>
      </c>
      <c r="B103" s="54">
        <f t="shared" si="1"/>
        <v>1727.405</v>
      </c>
      <c r="C103" s="59">
        <f>'январь факт'!C102+'февраль факт'!C103+'март факт'!C103+'апрель факт'!C103+'май факт'!C103+'июнь факт'!C105+'июль факт'!C103+'август факт'!C103+'сентябрь факт'!C103+'октябрь факт'!C103+'ноябрь факт'!C92+'декабрь факт'!C103</f>
        <v>0</v>
      </c>
      <c r="D103" s="59">
        <f>'январь факт'!D102+'февраль факт'!D103+'март факт'!D103+'апрель факт'!D103+'май факт'!D103+'июнь факт'!D105+'июль факт'!D103+'август факт'!D103+'сентябрь факт'!D103+'октябрь факт'!D103+'ноябрь факт'!D92+'декабрь факт'!D103</f>
        <v>0</v>
      </c>
      <c r="E103" s="59">
        <f>'январь факт'!E102+'февраль факт'!E103+'март факт'!E103+'апрель факт'!E103+'май факт'!E103+'июнь факт'!E105+'июль факт'!E103+'август факт'!E103+'сентябрь факт'!E103+'октябрь факт'!E103+'ноябрь факт'!E92+'декабрь факт'!E103</f>
        <v>47.206</v>
      </c>
      <c r="F103" s="74">
        <f>'январь факт'!F102+'февраль факт'!F103+'март факт'!F103+'апрель факт'!F103+'май факт'!F103+'июнь факт'!F105+'июль факт'!F103+'август факт'!F103+'сентябрь факт'!F103+'октябрь факт'!F103+'ноябрь факт'!F92+'декабрь факт'!F103</f>
        <v>1680.199</v>
      </c>
      <c r="G103" s="7"/>
      <c r="H103" s="7"/>
      <c r="I103" s="7"/>
      <c r="J103" s="7"/>
      <c r="K103" s="7"/>
    </row>
    <row r="104" spans="1:11" s="2" customFormat="1" ht="23.25" customHeight="1">
      <c r="A104" s="118" t="s">
        <v>26</v>
      </c>
      <c r="B104" s="11">
        <f t="shared" si="1"/>
        <v>4252.491000000001</v>
      </c>
      <c r="C104" s="17">
        <f>C105+C106</f>
        <v>0</v>
      </c>
      <c r="D104" s="17">
        <f>D105+D106</f>
        <v>0</v>
      </c>
      <c r="E104" s="17">
        <f>E105+E106</f>
        <v>2503.4430000000007</v>
      </c>
      <c r="F104" s="18">
        <f>F105+F106</f>
        <v>1749.048</v>
      </c>
      <c r="G104" s="7"/>
      <c r="H104" s="7"/>
      <c r="I104" s="7"/>
      <c r="J104" s="7"/>
      <c r="K104" s="7"/>
    </row>
    <row r="105" spans="1:11" s="2" customFormat="1" ht="23.25" customHeight="1">
      <c r="A105" s="39" t="s">
        <v>17</v>
      </c>
      <c r="B105" s="11">
        <f t="shared" si="1"/>
        <v>1652.703</v>
      </c>
      <c r="C105" s="59">
        <f>'январь факт'!C104+'февраль факт'!C105+'март факт'!C105+'апрель факт'!C105+'май факт'!C105+'июнь факт'!C107+'июль факт'!C105+'август факт'!C105+'сентябрь факт'!C105+'октябрь факт'!C105+'ноябрь факт'!C94+'декабрь факт'!C105</f>
        <v>0</v>
      </c>
      <c r="D105" s="59">
        <f>'январь факт'!D104+'февраль факт'!D105+'март факт'!D105+'апрель факт'!D105+'май факт'!D105+'июнь факт'!D107+'июль факт'!D105+'август факт'!D105+'сентябрь факт'!D105+'октябрь факт'!D105+'ноябрь факт'!D94+'декабрь факт'!D105</f>
        <v>0</v>
      </c>
      <c r="E105" s="59">
        <f>'январь факт'!E104+'февраль факт'!E105+'март факт'!E105+'апрель факт'!E105+'май факт'!E105+'июнь факт'!E107+'июль факт'!E105+'август факт'!E105+'сентябрь факт'!E105+'октябрь факт'!E105+'ноябрь факт'!E94+'декабрь факт'!E105</f>
        <v>116.253</v>
      </c>
      <c r="F105" s="74">
        <f>'январь факт'!F104+'февраль факт'!F105+'март факт'!F105+'апрель факт'!F105+'май факт'!F105+'июнь факт'!F107+'июль факт'!F105+'август факт'!F105+'сентябрь факт'!F105+'октябрь факт'!F105+'ноябрь факт'!F94+'декабрь факт'!F105</f>
        <v>1536.45</v>
      </c>
      <c r="G105" s="7"/>
      <c r="H105" s="7"/>
      <c r="I105" s="7"/>
      <c r="J105" s="7"/>
      <c r="K105" s="7"/>
    </row>
    <row r="106" spans="1:11" s="2" customFormat="1" ht="23.25" customHeight="1">
      <c r="A106" s="39" t="s">
        <v>14</v>
      </c>
      <c r="B106" s="11">
        <f t="shared" si="1"/>
        <v>2599.7880000000005</v>
      </c>
      <c r="C106" s="17">
        <f>C107+C108</f>
        <v>0</v>
      </c>
      <c r="D106" s="17">
        <f>D107+D108</f>
        <v>0</v>
      </c>
      <c r="E106" s="17">
        <f>E107+E108</f>
        <v>2387.1900000000005</v>
      </c>
      <c r="F106" s="18">
        <f>F107+F108</f>
        <v>212.598</v>
      </c>
      <c r="G106" s="7"/>
      <c r="H106" s="7"/>
      <c r="I106" s="7"/>
      <c r="J106" s="7"/>
      <c r="K106" s="7"/>
    </row>
    <row r="107" spans="1:11" s="2" customFormat="1" ht="23.25" customHeight="1">
      <c r="A107" s="39" t="s">
        <v>15</v>
      </c>
      <c r="B107" s="11">
        <f t="shared" si="1"/>
        <v>2387.1900000000005</v>
      </c>
      <c r="C107" s="59">
        <f>'январь факт'!C106+'февраль факт'!C107+'март факт'!C107+'апрель факт'!C107+'май факт'!C107+'июнь факт'!C109+'июль факт'!C107+'август факт'!C107+'сентябрь факт'!C107+'октябрь факт'!C107+'ноябрь факт'!C95+'декабрь факт'!C107</f>
        <v>0</v>
      </c>
      <c r="D107" s="59">
        <f>'январь факт'!D106+'февраль факт'!D107+'март факт'!D107+'апрель факт'!D107+'май факт'!D107+'июнь факт'!D109+'июль факт'!D107+'август факт'!D107+'сентябрь факт'!D107+'октябрь факт'!D107+'ноябрь факт'!D95+'декабрь факт'!D107</f>
        <v>0</v>
      </c>
      <c r="E107" s="59">
        <f>'январь факт'!E106+'февраль факт'!E107+'март факт'!E107+'апрель факт'!E107+'май факт'!E107+'июнь факт'!E109+'июль факт'!E107+'август факт'!E107+'сентябрь факт'!E107+'октябрь факт'!E107+'ноябрь факт'!E95+'декабрь факт'!E107</f>
        <v>2387.1900000000005</v>
      </c>
      <c r="F107" s="74">
        <f>'январь факт'!F106+'февраль факт'!F107+'март факт'!F107+'апрель факт'!F107+'май факт'!F107+'июнь факт'!F109+'июль факт'!F107+'август факт'!F107+'сентябрь факт'!F107+'октябрь факт'!F107+'ноябрь факт'!F95+'декабрь факт'!F107</f>
        <v>0</v>
      </c>
      <c r="G107" s="7"/>
      <c r="H107" s="7"/>
      <c r="I107" s="7"/>
      <c r="J107" s="7"/>
      <c r="K107" s="7"/>
    </row>
    <row r="108" spans="1:11" s="2" customFormat="1" ht="23.25" customHeight="1">
      <c r="A108" s="39" t="s">
        <v>16</v>
      </c>
      <c r="B108" s="54">
        <f t="shared" si="1"/>
        <v>212.598</v>
      </c>
      <c r="C108" s="59">
        <f>'январь факт'!C107+'февраль факт'!C108+'март факт'!C108+'апрель факт'!C108+'май факт'!C108+'июнь факт'!C110+'июль факт'!C108+'август факт'!C108+'сентябрь факт'!C108+'октябрь факт'!C108+'ноябрь факт'!C96+'декабрь факт'!C108</f>
        <v>0</v>
      </c>
      <c r="D108" s="59">
        <f>'январь факт'!D107+'февраль факт'!D108+'март факт'!D108+'апрель факт'!D108+'май факт'!D108+'июнь факт'!D110+'июль факт'!D108+'август факт'!D108+'сентябрь факт'!D108+'октябрь факт'!D108+'ноябрь факт'!D96+'декабрь факт'!D108</f>
        <v>0</v>
      </c>
      <c r="E108" s="59">
        <f>'январь факт'!E107+'февраль факт'!E108+'март факт'!E108+'апрель факт'!E108+'май факт'!E108+'июнь факт'!E110+'июль факт'!E108+'август факт'!E108+'сентябрь факт'!E108+'октябрь факт'!E108+'ноябрь факт'!E96+'декабрь факт'!E108</f>
        <v>0</v>
      </c>
      <c r="F108" s="74">
        <f>'январь факт'!F107+'февраль факт'!F108+'март факт'!F108+'апрель факт'!F108+'май факт'!F108+'июнь факт'!F110+'июль факт'!F108+'август факт'!F108+'сентябрь факт'!F108+'октябрь факт'!F108+'ноябрь факт'!F96+'декабрь факт'!F108</f>
        <v>212.598</v>
      </c>
      <c r="G108" s="7"/>
      <c r="H108" s="7"/>
      <c r="I108" s="7"/>
      <c r="J108" s="7"/>
      <c r="K108" s="7"/>
    </row>
    <row r="109" spans="1:11" s="2" customFormat="1" ht="42" customHeight="1">
      <c r="A109" s="118" t="s">
        <v>27</v>
      </c>
      <c r="B109" s="11" t="e">
        <f t="shared" si="1"/>
        <v>#REF!</v>
      </c>
      <c r="C109" s="17" t="e">
        <f>C110+C111</f>
        <v>#REF!</v>
      </c>
      <c r="D109" s="17" t="e">
        <f>D110+D111</f>
        <v>#REF!</v>
      </c>
      <c r="E109" s="17" t="e">
        <f>E110+E111</f>
        <v>#REF!</v>
      </c>
      <c r="F109" s="18" t="e">
        <f>F110+F111</f>
        <v>#REF!</v>
      </c>
      <c r="G109" s="7"/>
      <c r="H109" s="7"/>
      <c r="I109" s="7"/>
      <c r="J109" s="7"/>
      <c r="K109" s="7"/>
    </row>
    <row r="110" spans="1:11" s="2" customFormat="1" ht="23.25" customHeight="1">
      <c r="A110" s="39" t="s">
        <v>17</v>
      </c>
      <c r="B110" s="11">
        <f t="shared" si="1"/>
        <v>560.744</v>
      </c>
      <c r="C110" s="59">
        <f>'январь факт'!C109+'февраль факт'!C110+'март факт'!C110+'апрель факт'!C110+'май факт'!C110+'июнь факт'!C112+'июль факт'!C110+'август факт'!C110+'сентябрь факт'!C110+'октябрь факт'!C110+'ноябрь факт'!C98+'декабрь факт'!C110</f>
        <v>0</v>
      </c>
      <c r="D110" s="59">
        <f>'январь факт'!D109+'февраль факт'!D110+'март факт'!D110+'апрель факт'!D110+'май факт'!D110+'июнь факт'!D112+'июль факт'!D110+'август факт'!D110+'сентябрь факт'!D110+'октябрь факт'!D110+'ноябрь факт'!D98+'декабрь факт'!D110</f>
        <v>0</v>
      </c>
      <c r="E110" s="59">
        <f>'январь факт'!E109+'февраль факт'!E110+'март факт'!E110+'апрель факт'!E110+'май факт'!E110+'июнь факт'!E112+'июль факт'!E110+'август факт'!E110+'сентябрь факт'!E110+'октябрь факт'!E110+'ноябрь факт'!E98+'декабрь факт'!E110</f>
        <v>349.822</v>
      </c>
      <c r="F110" s="74">
        <f>'январь факт'!F109+'февраль факт'!F110+'март факт'!F110+'апрель факт'!F110+'май факт'!F110+'июнь факт'!F112+'июль факт'!F110+'август факт'!F110+'сентябрь факт'!F110+'октябрь факт'!F110+'ноябрь факт'!F98+'декабрь факт'!F110</f>
        <v>210.922</v>
      </c>
      <c r="G110" s="7"/>
      <c r="H110" s="7"/>
      <c r="I110" s="7"/>
      <c r="J110" s="7"/>
      <c r="K110" s="7"/>
    </row>
    <row r="111" spans="1:11" s="2" customFormat="1" ht="21.75" customHeight="1">
      <c r="A111" s="39" t="s">
        <v>14</v>
      </c>
      <c r="B111" s="11" t="e">
        <f t="shared" si="1"/>
        <v>#REF!</v>
      </c>
      <c r="C111" s="17" t="e">
        <f>C112+C113</f>
        <v>#REF!</v>
      </c>
      <c r="D111" s="17" t="e">
        <f>D112+D113</f>
        <v>#REF!</v>
      </c>
      <c r="E111" s="17" t="e">
        <f>E112+E113</f>
        <v>#REF!</v>
      </c>
      <c r="F111" s="18" t="e">
        <f>F112+F113</f>
        <v>#REF!</v>
      </c>
      <c r="G111" s="7"/>
      <c r="H111" s="7"/>
      <c r="I111" s="7"/>
      <c r="J111" s="7"/>
      <c r="K111" s="7"/>
    </row>
    <row r="112" spans="1:11" s="2" customFormat="1" ht="23.25" customHeight="1">
      <c r="A112" s="39" t="s">
        <v>15</v>
      </c>
      <c r="B112" s="11" t="e">
        <f t="shared" si="1"/>
        <v>#REF!</v>
      </c>
      <c r="C112" s="59" t="e">
        <f>'январь факт'!C111+'февраль факт'!C112+'март факт'!C112+'апрель факт'!C112+'май факт'!C112+'июнь факт'!C114+'июль факт'!C112+'август факт'!C112+'сентябрь факт'!C112+'октябрь факт'!C112+'ноябрь факт'!#REF!+'декабрь факт'!C112</f>
        <v>#REF!</v>
      </c>
      <c r="D112" s="59" t="e">
        <f>'январь факт'!D111+'февраль факт'!D112+'март факт'!D112+'апрель факт'!D112+'май факт'!D112+'июнь факт'!D114+'июль факт'!D112+'август факт'!D112+'сентябрь факт'!D112+'октябрь факт'!D112+'ноябрь факт'!#REF!+'декабрь факт'!D112</f>
        <v>#REF!</v>
      </c>
      <c r="E112" s="59" t="e">
        <f>'январь факт'!E111+'февраль факт'!E112+'март факт'!E112+'апрель факт'!E112+'май факт'!E112+'июнь факт'!E114+'июль факт'!E112+'август факт'!E112+'сентябрь факт'!E112+'октябрь факт'!E112+'ноябрь факт'!#REF!+'декабрь факт'!E112</f>
        <v>#REF!</v>
      </c>
      <c r="F112" s="74" t="e">
        <f>'январь факт'!F111+'февраль факт'!F112+'март факт'!F112+'апрель факт'!F112+'май факт'!F112+'июнь факт'!F114+'июль факт'!F112+'август факт'!F112+'сентябрь факт'!F112+'октябрь факт'!F112+'ноябрь факт'!#REF!+'декабрь факт'!F112</f>
        <v>#REF!</v>
      </c>
      <c r="G112" s="7"/>
      <c r="H112" s="7"/>
      <c r="I112" s="7"/>
      <c r="J112" s="7"/>
      <c r="K112" s="7"/>
    </row>
    <row r="113" spans="1:11" s="2" customFormat="1" ht="23.25" customHeight="1">
      <c r="A113" s="39" t="s">
        <v>16</v>
      </c>
      <c r="B113" s="54">
        <f t="shared" si="1"/>
        <v>0</v>
      </c>
      <c r="C113" s="59">
        <f>'январь факт'!C112+'февраль факт'!C113+'март факт'!C113+'апрель факт'!C113+'май факт'!C113+'июнь факт'!C115+'июль факт'!C113+'август факт'!C113+'сентябрь факт'!C113+'октябрь факт'!C113+'ноябрь факт'!C100+'декабрь факт'!C113</f>
        <v>0</v>
      </c>
      <c r="D113" s="59">
        <f>'январь факт'!D112+'февраль факт'!D113+'март факт'!D113+'апрель факт'!D113+'май факт'!D113+'июнь факт'!D115+'июль факт'!D113+'август факт'!D113+'сентябрь факт'!D113+'октябрь факт'!D113+'ноябрь факт'!D100+'декабрь факт'!D113</f>
        <v>0</v>
      </c>
      <c r="E113" s="59">
        <f>'январь факт'!E112+'февраль факт'!E113+'март факт'!E113+'апрель факт'!E113+'май факт'!E113+'июнь факт'!E115+'июль факт'!E113+'август факт'!E113+'сентябрь факт'!E113+'октябрь факт'!E113+'ноябрь факт'!E100+'декабрь факт'!E113</f>
        <v>0</v>
      </c>
      <c r="F113" s="74">
        <f>'январь факт'!F112+'февраль факт'!F113+'март факт'!F113+'апрель факт'!F113+'май факт'!F113+'июнь факт'!F115+'июль факт'!F113+'август факт'!F113+'сентябрь факт'!F113+'октябрь факт'!F113+'ноябрь факт'!F100+'декабрь факт'!F113</f>
        <v>0</v>
      </c>
      <c r="G113" s="7"/>
      <c r="H113" s="7"/>
      <c r="I113" s="7"/>
      <c r="J113" s="7"/>
      <c r="K113" s="7"/>
    </row>
    <row r="114" spans="1:11" s="2" customFormat="1" ht="23.25" customHeight="1">
      <c r="A114" s="118"/>
      <c r="B114" s="11" t="e">
        <f t="shared" si="1"/>
        <v>#REF!</v>
      </c>
      <c r="C114" s="17" t="e">
        <f>C115+C116</f>
        <v>#REF!</v>
      </c>
      <c r="D114" s="17" t="e">
        <f>D115+D116</f>
        <v>#REF!</v>
      </c>
      <c r="E114" s="17" t="e">
        <f>E115+E116</f>
        <v>#REF!</v>
      </c>
      <c r="F114" s="18" t="e">
        <f>F115+F116</f>
        <v>#REF!</v>
      </c>
      <c r="G114" s="7"/>
      <c r="H114" s="7"/>
      <c r="I114" s="7"/>
      <c r="J114" s="7"/>
      <c r="K114" s="7"/>
    </row>
    <row r="115" spans="1:11" s="2" customFormat="1" ht="23.25" customHeight="1">
      <c r="A115" s="39" t="s">
        <v>17</v>
      </c>
      <c r="B115" s="11">
        <f t="shared" si="1"/>
        <v>139.064</v>
      </c>
      <c r="C115" s="59">
        <f>'январь факт'!C114+'февраль факт'!C115+'март факт'!C115+'апрель факт'!C115+'май факт'!C115+'июнь факт'!C117+'июль факт'!C115+'август факт'!C115+'сентябрь факт'!C115+'октябрь факт'!C115+'ноябрь факт'!C102+'декабрь факт'!C115</f>
        <v>0</v>
      </c>
      <c r="D115" s="59">
        <f>'январь факт'!D114+'февраль факт'!D115+'март факт'!D115+'апрель факт'!D115+'май факт'!D115+'июнь факт'!D117+'июль факт'!D115+'август факт'!D115+'сентябрь факт'!D115+'октябрь факт'!D115+'ноябрь факт'!D102+'декабрь факт'!D115</f>
        <v>0</v>
      </c>
      <c r="E115" s="59">
        <f>'январь факт'!E114+'февраль факт'!E115+'март факт'!E115+'апрель факт'!E115+'май факт'!E115+'июнь факт'!E117+'июль факт'!E115+'август факт'!E115+'сентябрь факт'!E115+'октябрь факт'!E115+'ноябрь факт'!E102+'декабрь факт'!E115</f>
        <v>27.215</v>
      </c>
      <c r="F115" s="74">
        <f>'январь факт'!F114+'февраль факт'!F115+'март факт'!F115+'апрель факт'!F115+'май факт'!F115+'июнь факт'!F117+'июль факт'!F115+'август факт'!F115+'сентябрь факт'!F115+'октябрь факт'!F115+'ноябрь факт'!F102+'декабрь факт'!F115</f>
        <v>111.84899999999999</v>
      </c>
      <c r="G115" s="7"/>
      <c r="H115" s="7"/>
      <c r="I115" s="7"/>
      <c r="J115" s="7"/>
      <c r="K115" s="7"/>
    </row>
    <row r="116" spans="1:11" s="2" customFormat="1" ht="32.25" customHeight="1">
      <c r="A116" s="39" t="s">
        <v>14</v>
      </c>
      <c r="B116" s="11" t="e">
        <f t="shared" si="1"/>
        <v>#REF!</v>
      </c>
      <c r="C116" s="17" t="e">
        <f>C117+C118</f>
        <v>#REF!</v>
      </c>
      <c r="D116" s="17" t="e">
        <f>D117+D118</f>
        <v>#REF!</v>
      </c>
      <c r="E116" s="17" t="e">
        <f>E117+E118</f>
        <v>#REF!</v>
      </c>
      <c r="F116" s="18" t="e">
        <f>F117+F118</f>
        <v>#REF!</v>
      </c>
      <c r="G116" s="7"/>
      <c r="H116" s="7"/>
      <c r="I116" s="7"/>
      <c r="J116" s="7"/>
      <c r="K116" s="7"/>
    </row>
    <row r="117" spans="1:11" s="2" customFormat="1" ht="23.25" customHeight="1">
      <c r="A117" s="39" t="s">
        <v>15</v>
      </c>
      <c r="B117" s="11">
        <f t="shared" si="1"/>
        <v>0</v>
      </c>
      <c r="C117" s="59">
        <f>'январь факт'!C116+'февраль факт'!C117+'март факт'!C117+'апрель факт'!C117+'май факт'!C117+'июнь факт'!C119+'июль факт'!C117+'август факт'!C117+'сентябрь факт'!C117+'октябрь факт'!C117+'ноябрь факт'!C104+'декабрь факт'!C117</f>
        <v>0</v>
      </c>
      <c r="D117" s="59">
        <f>'январь факт'!D116+'февраль факт'!D117+'март факт'!D117+'апрель факт'!D117+'май факт'!D117+'июнь факт'!D119+'июль факт'!D117+'август факт'!D117+'сентябрь факт'!D117+'октябрь факт'!D117+'ноябрь факт'!D104+'декабрь факт'!D117</f>
        <v>0</v>
      </c>
      <c r="E117" s="59">
        <f>'январь факт'!E116+'февраль факт'!E117+'март факт'!E117+'апрель факт'!E117+'май факт'!E117+'июнь факт'!E119+'июль факт'!E117+'август факт'!E117+'сентябрь факт'!E117+'октябрь факт'!E117+'ноябрь факт'!E104+'декабрь факт'!E117</f>
        <v>0</v>
      </c>
      <c r="F117" s="74">
        <f>'январь факт'!F116+'февраль факт'!F117+'март факт'!F117+'апрель факт'!F117+'май факт'!F117+'июнь факт'!F119+'июль факт'!F117+'август факт'!F117+'сентябрь факт'!F117+'октябрь факт'!F117+'ноябрь факт'!F104+'декабрь факт'!F117</f>
        <v>0</v>
      </c>
      <c r="G117" s="7"/>
      <c r="H117" s="7"/>
      <c r="I117" s="7"/>
      <c r="J117" s="7"/>
      <c r="K117" s="7"/>
    </row>
    <row r="118" spans="1:11" s="2" customFormat="1" ht="23.25" customHeight="1">
      <c r="A118" s="39" t="s">
        <v>16</v>
      </c>
      <c r="B118" s="54" t="e">
        <f t="shared" si="1"/>
        <v>#REF!</v>
      </c>
      <c r="C118" s="59" t="e">
        <f>'январь факт'!C117+'февраль факт'!C118+'март факт'!C118+'апрель факт'!C118+'май факт'!C118+'июнь факт'!C120+'июль факт'!C118+'август факт'!C118+'сентябрь факт'!C118+'октябрь факт'!C118+'ноябрь факт'!#REF!+'декабрь факт'!C118</f>
        <v>#REF!</v>
      </c>
      <c r="D118" s="59" t="e">
        <f>'январь факт'!D117+'февраль факт'!D118+'март факт'!D118+'апрель факт'!D118+'май факт'!D118+'июнь факт'!D120+'июль факт'!D118+'август факт'!D118+'сентябрь факт'!D118+'октябрь факт'!D118+'ноябрь факт'!#REF!+'декабрь факт'!D118</f>
        <v>#REF!</v>
      </c>
      <c r="E118" s="59" t="e">
        <f>'январь факт'!E117+'февраль факт'!E118+'март факт'!E118+'апрель факт'!E118+'май факт'!E118+'июнь факт'!E120+'июль факт'!E118+'август факт'!E118+'сентябрь факт'!E118+'октябрь факт'!E118+'ноябрь факт'!#REF!+'декабрь факт'!E118</f>
        <v>#REF!</v>
      </c>
      <c r="F118" s="74" t="e">
        <f>'январь факт'!F117+'февраль факт'!F118+'март факт'!F118+'апрель факт'!F118+'май факт'!F118+'июнь факт'!F120+'июль факт'!F118+'август факт'!F118+'сентябрь факт'!F118+'октябрь факт'!F118+'ноябрь факт'!#REF!+'декабрь факт'!F118</f>
        <v>#REF!</v>
      </c>
      <c r="G118" s="7"/>
      <c r="H118" s="7"/>
      <c r="I118" s="7"/>
      <c r="J118" s="7"/>
      <c r="K118" s="7"/>
    </row>
    <row r="119" spans="1:11" s="2" customFormat="1" ht="23.25" customHeight="1">
      <c r="A119" s="118" t="s">
        <v>58</v>
      </c>
      <c r="B119" s="11">
        <f aca="true" t="shared" si="2" ref="B119:B129">C119+D119+E119+F119</f>
        <v>2383.5379999999996</v>
      </c>
      <c r="C119" s="17">
        <f>C120+C121</f>
        <v>0</v>
      </c>
      <c r="D119" s="17">
        <f>D120+D121</f>
        <v>0</v>
      </c>
      <c r="E119" s="17">
        <f>E120+E121</f>
        <v>2383.5379999999996</v>
      </c>
      <c r="F119" s="18">
        <f>F120+F121</f>
        <v>0</v>
      </c>
      <c r="G119" s="7"/>
      <c r="H119" s="7"/>
      <c r="I119" s="7"/>
      <c r="J119" s="7"/>
      <c r="K119" s="7"/>
    </row>
    <row r="120" spans="1:11" s="2" customFormat="1" ht="23.25" customHeight="1">
      <c r="A120" s="39" t="s">
        <v>17</v>
      </c>
      <c r="B120" s="11">
        <f t="shared" si="2"/>
        <v>707.361</v>
      </c>
      <c r="C120" s="59">
        <f>'январь факт'!C119+'февраль факт'!C120+'март факт'!C120+'апрель факт'!C120+'май факт'!C120+'июнь факт'!C122+'июль факт'!C120+'август факт'!C120+'сентябрь факт'!C120+'октябрь факт'!C120+'ноябрь факт'!C106+'декабрь факт'!C120</f>
        <v>0</v>
      </c>
      <c r="D120" s="59">
        <f>'январь факт'!D119+'февраль факт'!D120+'март факт'!D120+'апрель факт'!D120+'май факт'!D120+'июнь факт'!D122+'июль факт'!D120+'август факт'!D120+'сентябрь факт'!D120+'октябрь факт'!D120+'ноябрь факт'!D106+'декабрь факт'!D120</f>
        <v>0</v>
      </c>
      <c r="E120" s="59">
        <f>'январь факт'!E119+'февраль факт'!E120+'март факт'!E120+'апрель факт'!E120+'май факт'!E120+'июнь факт'!E122+'июль факт'!E120+'август факт'!E120+'сентябрь факт'!E120+'октябрь факт'!E120+'ноябрь факт'!E106+'декабрь факт'!E120</f>
        <v>707.361</v>
      </c>
      <c r="F120" s="74">
        <f>'январь факт'!F119+'февраль факт'!F120+'март факт'!F120+'апрель факт'!F120+'май факт'!F120+'июнь факт'!F122+'июль факт'!F120+'август факт'!F120+'сентябрь факт'!F120+'октябрь факт'!F120+'ноябрь факт'!F106+'декабрь факт'!F120</f>
        <v>0</v>
      </c>
      <c r="G120" s="7"/>
      <c r="H120" s="7"/>
      <c r="I120" s="7"/>
      <c r="J120" s="7"/>
      <c r="K120" s="7"/>
    </row>
    <row r="121" spans="1:6" ht="22.5" customHeight="1">
      <c r="A121" s="39" t="s">
        <v>14</v>
      </c>
      <c r="B121" s="11">
        <f t="shared" si="2"/>
        <v>1676.1769999999997</v>
      </c>
      <c r="C121" s="17">
        <f>C122+C123</f>
        <v>0</v>
      </c>
      <c r="D121" s="17">
        <f>D122+D123</f>
        <v>0</v>
      </c>
      <c r="E121" s="17">
        <f>E122+E123</f>
        <v>1676.1769999999997</v>
      </c>
      <c r="F121" s="18">
        <f>F122+F123</f>
        <v>0</v>
      </c>
    </row>
    <row r="122" spans="1:6" ht="22.5" customHeight="1">
      <c r="A122" s="39" t="s">
        <v>15</v>
      </c>
      <c r="B122" s="11">
        <f t="shared" si="2"/>
        <v>1039.9569999999999</v>
      </c>
      <c r="C122" s="59">
        <f>'январь факт'!C121+'февраль факт'!C122+'март факт'!C122+'апрель факт'!C122+'май факт'!C122+'июнь факт'!C124+'июль факт'!C122+'август факт'!C122+'сентябрь факт'!C122+'октябрь факт'!C122+'ноябрь факт'!C108+'декабрь факт'!C122</f>
        <v>0</v>
      </c>
      <c r="D122" s="59">
        <f>'январь факт'!D121+'февраль факт'!D122+'март факт'!D122+'апрель факт'!D122+'май факт'!D122+'июнь факт'!D124+'июль факт'!D122+'август факт'!D122+'сентябрь факт'!D122+'октябрь факт'!D122+'ноябрь факт'!D108+'декабрь факт'!D122</f>
        <v>0</v>
      </c>
      <c r="E122" s="59">
        <f>'январь факт'!E121+'февраль факт'!E122+'март факт'!E122+'апрель факт'!E122+'май факт'!E122+'июнь факт'!E124+'июль факт'!E122+'август факт'!E122+'сентябрь факт'!E122+'октябрь факт'!E122+'ноябрь факт'!E108+'декабрь факт'!E122</f>
        <v>1039.9569999999999</v>
      </c>
      <c r="F122" s="74">
        <f>'январь факт'!F121+'февраль факт'!F122+'март факт'!F122+'апрель факт'!F122+'май факт'!F122+'июнь факт'!F124+'июль факт'!F122+'август факт'!F122+'сентябрь факт'!F122+'октябрь факт'!F122+'ноябрь факт'!F108+'декабрь факт'!F122</f>
        <v>0</v>
      </c>
    </row>
    <row r="123" spans="1:6" ht="22.5" customHeight="1">
      <c r="A123" s="39" t="s">
        <v>16</v>
      </c>
      <c r="B123" s="54">
        <f t="shared" si="2"/>
        <v>636.2199999999999</v>
      </c>
      <c r="C123" s="59">
        <f>'январь факт'!C122+'февраль факт'!C123+'март факт'!C123+'апрель факт'!C123+'май факт'!C123+'июнь факт'!C125+'июль факт'!C123+'август факт'!C123+'сентябрь факт'!C123+'октябрь факт'!C123+'ноябрь факт'!C109+'декабрь факт'!C123</f>
        <v>0</v>
      </c>
      <c r="D123" s="59">
        <f>'январь факт'!D122+'февраль факт'!D123+'март факт'!D123+'апрель факт'!D123+'май факт'!D123+'июнь факт'!D125+'июль факт'!D123+'август факт'!D123+'сентябрь факт'!D123+'октябрь факт'!D123+'ноябрь факт'!D109+'декабрь факт'!D123</f>
        <v>0</v>
      </c>
      <c r="E123" s="59">
        <f>'январь факт'!E122+'февраль факт'!E123+'март факт'!E123+'апрель факт'!E123+'май факт'!E123+'июнь факт'!E125+'июль факт'!E123+'август факт'!E123+'сентябрь факт'!E123+'октябрь факт'!E123+'ноябрь факт'!E109+'декабрь факт'!E123</f>
        <v>636.2199999999999</v>
      </c>
      <c r="F123" s="74">
        <f>'январь факт'!F122+'февраль факт'!F123+'март факт'!F123+'апрель факт'!F123+'май факт'!F123+'июнь факт'!F125+'июль факт'!F123+'август факт'!F123+'сентябрь факт'!F123+'октябрь факт'!F123+'ноябрь факт'!F109+'декабрь факт'!F123</f>
        <v>0</v>
      </c>
    </row>
    <row r="124" spans="1:6" ht="22.5" customHeight="1">
      <c r="A124" s="118" t="s">
        <v>7</v>
      </c>
      <c r="B124" s="11">
        <f t="shared" si="2"/>
        <v>20911.902</v>
      </c>
      <c r="C124" s="17">
        <f>C125+C126</f>
        <v>0</v>
      </c>
      <c r="D124" s="17">
        <f>D125+D126</f>
        <v>0</v>
      </c>
      <c r="E124" s="17">
        <f>E125+E126</f>
        <v>9064.508</v>
      </c>
      <c r="F124" s="18">
        <f>F125+F126</f>
        <v>11847.393999999998</v>
      </c>
    </row>
    <row r="125" spans="1:6" ht="22.5" customHeight="1">
      <c r="A125" s="39" t="s">
        <v>17</v>
      </c>
      <c r="B125" s="11">
        <f t="shared" si="2"/>
        <v>566.79</v>
      </c>
      <c r="C125" s="59">
        <f>'январь факт'!C124+'февраль факт'!C125+'март факт'!C125+'апрель факт'!C125+'май факт'!C125+'июнь факт'!C127+'июль факт'!C125+'август факт'!C125+'сентябрь факт'!C125+'октябрь факт'!C125+'ноябрь факт'!C110+'декабрь факт'!C125</f>
        <v>0</v>
      </c>
      <c r="D125" s="59">
        <f>'январь факт'!D124+'февраль факт'!D125+'март факт'!D125+'апрель факт'!D125+'май факт'!D125+'июнь факт'!D127+'июль факт'!D125+'август факт'!D125+'сентябрь факт'!D125+'октябрь факт'!D125+'ноябрь факт'!D110+'декабрь факт'!D125</f>
        <v>0</v>
      </c>
      <c r="E125" s="59">
        <f>'январь факт'!E124+'февраль факт'!E125+'март факт'!E125+'апрель факт'!E125+'май факт'!E125+'июнь факт'!E127+'июль факт'!E125+'август факт'!E125+'сентябрь факт'!E125+'октябрь факт'!E125+'ноябрь факт'!E110+'декабрь факт'!E125</f>
        <v>455.479</v>
      </c>
      <c r="F125" s="74">
        <f>'январь факт'!F124+'февраль факт'!F125+'март факт'!F125+'апрель факт'!F125+'май факт'!F125+'июнь факт'!F127+'июль факт'!F125+'август факт'!F125+'сентябрь факт'!F125+'октябрь факт'!F125+'ноябрь факт'!F110+'декабрь факт'!F125</f>
        <v>111.311</v>
      </c>
    </row>
    <row r="126" spans="1:6" ht="22.5" customHeight="1">
      <c r="A126" s="39" t="s">
        <v>14</v>
      </c>
      <c r="B126" s="11">
        <f t="shared" si="2"/>
        <v>20345.112</v>
      </c>
      <c r="C126" s="17">
        <f>C127+C128+C129</f>
        <v>0</v>
      </c>
      <c r="D126" s="17">
        <f>D127+D128+D129</f>
        <v>0</v>
      </c>
      <c r="E126" s="17">
        <f>E127+E128+E129</f>
        <v>8609.029</v>
      </c>
      <c r="F126" s="18">
        <f>F127+F128+F129</f>
        <v>11736.082999999999</v>
      </c>
    </row>
    <row r="127" spans="1:6" ht="22.5" customHeight="1">
      <c r="A127" s="39" t="s">
        <v>15</v>
      </c>
      <c r="B127" s="11">
        <f t="shared" si="2"/>
        <v>7398.709000000001</v>
      </c>
      <c r="C127" s="59">
        <f>'январь факт'!C126+'февраль факт'!C127+'март факт'!C127+'апрель факт'!C127+'май факт'!C127+'июнь факт'!C129+'июль факт'!C127+'август факт'!C127+'сентябрь факт'!C127+'октябрь факт'!C127+'ноябрь факт'!C112+'декабрь факт'!C127</f>
        <v>0</v>
      </c>
      <c r="D127" s="59">
        <f>'январь факт'!D126+'февраль факт'!D127+'март факт'!D127+'апрель факт'!D127+'май факт'!D127+'июнь факт'!D129+'июль факт'!D127+'август факт'!D127+'сентябрь факт'!D127+'октябрь факт'!D127+'ноябрь факт'!D112+'декабрь факт'!D127</f>
        <v>0</v>
      </c>
      <c r="E127" s="59">
        <f>'январь факт'!E126+'февраль факт'!E127+'март факт'!E127+'апрель факт'!E127+'май факт'!E127+'июнь факт'!E129+'июль факт'!E127+'август факт'!E127+'сентябрь факт'!E127+'октябрь факт'!E127+'ноябрь факт'!E112+'декабрь факт'!E127</f>
        <v>5341.59</v>
      </c>
      <c r="F127" s="74">
        <f>'январь факт'!F126+'февраль факт'!F127+'март факт'!F127+'апрель факт'!F127+'май факт'!F127+'июнь факт'!F129+'июль факт'!F127+'август факт'!F127+'сентябрь факт'!F127+'октябрь факт'!F127+'ноябрь факт'!F112+'декабрь факт'!F127</f>
        <v>2057.119</v>
      </c>
    </row>
    <row r="128" spans="1:6" ht="22.5" customHeight="1">
      <c r="A128" s="47" t="s">
        <v>57</v>
      </c>
      <c r="B128" s="11">
        <f t="shared" si="2"/>
        <v>7245.826</v>
      </c>
      <c r="C128" s="59">
        <f>'январь факт'!C127+'февраль факт'!C128+'март факт'!C128+'апрель факт'!C128+'май факт'!C128+'июнь факт'!C130+'июль факт'!C128+'август факт'!C128+'сентябрь факт'!C128+'октябрь факт'!C128+'ноябрь факт'!C113+'декабрь факт'!C128</f>
        <v>0</v>
      </c>
      <c r="D128" s="59">
        <f>'январь факт'!D127+'февраль факт'!D128+'март факт'!D128+'апрель факт'!D128+'май факт'!D128+'июнь факт'!D130+'июль факт'!D128+'август факт'!D128+'сентябрь факт'!D128+'октябрь факт'!D128+'ноябрь факт'!D113+'декабрь факт'!D128</f>
        <v>0</v>
      </c>
      <c r="E128" s="59">
        <f>'январь факт'!E127+'февраль факт'!E128+'март факт'!E128+'апрель факт'!E128+'май факт'!E128+'июнь факт'!E130+'июль факт'!E128+'август факт'!E128+'сентябрь факт'!E128+'октябрь факт'!E128+'ноябрь факт'!E113+'декабрь факт'!E128</f>
        <v>1686.589</v>
      </c>
      <c r="F128" s="74">
        <f>'январь факт'!F127+'февраль факт'!F128+'март факт'!F128+'апрель факт'!F128+'май факт'!F128+'июнь факт'!F130+'июль факт'!F128+'август факт'!F128+'сентябрь факт'!F128+'октябрь факт'!F128+'ноябрь факт'!F113+'декабрь факт'!F128</f>
        <v>5559.237</v>
      </c>
    </row>
    <row r="129" spans="1:6" ht="22.5" customHeight="1">
      <c r="A129" s="39" t="s">
        <v>16</v>
      </c>
      <c r="B129" s="11">
        <f t="shared" si="2"/>
        <v>5700.577</v>
      </c>
      <c r="C129" s="59">
        <f>'январь факт'!C128+'февраль факт'!C129+'март факт'!C129+'апрель факт'!C129+'май факт'!C129+'июнь факт'!C131+'июль факт'!C129+'август факт'!C129+'сентябрь факт'!C129+'октябрь факт'!C129+'ноябрь факт'!C114+'декабрь факт'!C129</f>
        <v>0</v>
      </c>
      <c r="D129" s="59">
        <f>'январь факт'!D128+'февраль факт'!D129+'март факт'!D129+'апрель факт'!D129+'май факт'!D129+'июнь факт'!D131+'июль факт'!D129+'август факт'!D129+'сентябрь факт'!D129+'октябрь факт'!D129+'ноябрь факт'!D114+'декабрь факт'!D129</f>
        <v>0</v>
      </c>
      <c r="E129" s="59">
        <f>'январь факт'!E128+'февраль факт'!E129+'март факт'!E129+'апрель факт'!E129+'май факт'!E129+'июнь факт'!E131+'июль факт'!E129+'август факт'!E129+'сентябрь факт'!E129+'октябрь факт'!E129+'ноябрь факт'!E114+'декабрь факт'!E129</f>
        <v>1580.8500000000001</v>
      </c>
      <c r="F129" s="74">
        <f>'январь факт'!F128+'февраль факт'!F129+'март факт'!F129+'апрель факт'!F129+'май факт'!F129+'июнь факт'!F131+'июль факт'!F129+'август факт'!F129+'сентябрь факт'!F129+'октябрь факт'!F129+'ноябрь факт'!F114+'декабрь факт'!F129</f>
        <v>4119.727</v>
      </c>
    </row>
    <row r="130" spans="1:6" ht="22.5" customHeight="1">
      <c r="A130" s="118" t="s">
        <v>5</v>
      </c>
      <c r="B130" s="11">
        <f aca="true" t="shared" si="3" ref="B130:B139">C130+D130+E130+F130</f>
        <v>21707.588</v>
      </c>
      <c r="C130" s="17">
        <f>C131+C132</f>
        <v>2794.1839999999997</v>
      </c>
      <c r="D130" s="17">
        <f>D131+D132</f>
        <v>0</v>
      </c>
      <c r="E130" s="17">
        <f>E131+E132</f>
        <v>14127.975</v>
      </c>
      <c r="F130" s="18">
        <f>F131+F132</f>
        <v>4785.428999999999</v>
      </c>
    </row>
    <row r="131" spans="1:6" ht="22.5" customHeight="1">
      <c r="A131" s="39" t="s">
        <v>17</v>
      </c>
      <c r="B131" s="11">
        <f t="shared" si="3"/>
        <v>2388.313</v>
      </c>
      <c r="C131" s="59">
        <f>'январь факт'!C130+'февраль факт'!C131+'март факт'!C131+'апрель факт'!C131+'май факт'!C131+'июнь факт'!C133+'июль факт'!C131+'август факт'!C131+'сентябрь факт'!C131+'октябрь факт'!C131+'ноябрь факт'!C115+'декабрь факт'!C131</f>
        <v>0</v>
      </c>
      <c r="D131" s="59">
        <f>'январь факт'!D130+'февраль факт'!D131+'март факт'!D131+'апрель факт'!D131+'май факт'!D131+'июнь факт'!D133+'июль факт'!D131+'август факт'!D131+'сентябрь факт'!D131+'октябрь факт'!D131+'ноябрь факт'!D115+'декабрь факт'!D131</f>
        <v>0</v>
      </c>
      <c r="E131" s="59">
        <f>'январь факт'!E130+'февраль факт'!E131+'март факт'!E131+'апрель факт'!E131+'май факт'!E131+'июнь факт'!E133+'июль факт'!E131+'август факт'!E131+'сентябрь факт'!E131+'октябрь факт'!E131+'ноябрь факт'!E115+'декабрь факт'!E131</f>
        <v>1256.285</v>
      </c>
      <c r="F131" s="74">
        <f>'январь факт'!F130+'февраль факт'!F131+'март факт'!F131+'апрель факт'!F131+'май факт'!F131+'июнь факт'!F133+'июль факт'!F131+'август факт'!F131+'сентябрь факт'!F131+'октябрь факт'!F131+'ноябрь факт'!F115+'декабрь факт'!F131</f>
        <v>1132.028</v>
      </c>
    </row>
    <row r="132" spans="1:6" ht="22.5" customHeight="1">
      <c r="A132" s="39" t="s">
        <v>14</v>
      </c>
      <c r="B132" s="11">
        <f t="shared" si="3"/>
        <v>19319.274999999998</v>
      </c>
      <c r="C132" s="17">
        <f>C133+C134+C135</f>
        <v>2794.1839999999997</v>
      </c>
      <c r="D132" s="17">
        <f>D133+D134+D135</f>
        <v>0</v>
      </c>
      <c r="E132" s="17">
        <f>E133+E134+E135</f>
        <v>12871.69</v>
      </c>
      <c r="F132" s="18">
        <f>F133+F134+F135</f>
        <v>3653.4009999999994</v>
      </c>
    </row>
    <row r="133" spans="1:6" ht="27" customHeight="1">
      <c r="A133" s="39" t="s">
        <v>15</v>
      </c>
      <c r="B133" s="11">
        <f t="shared" si="3"/>
        <v>13971.564</v>
      </c>
      <c r="C133" s="59">
        <f>'январь факт'!C134+'февраль факт'!C133+'март факт'!C133+'апрель факт'!C133+'май факт'!C133+'июнь факт'!C137+'июль факт'!C133+'август факт'!C133+'сентябрь факт'!C133+'октябрь факт'!C133+'ноябрь факт'!C117+'декабрь факт'!C133</f>
        <v>0.546</v>
      </c>
      <c r="D133" s="59">
        <f>'январь факт'!D134+'февраль факт'!D133+'март факт'!D133+'апрель факт'!D133+'май факт'!D133+'июнь факт'!D137+'июль факт'!D133+'август факт'!D133+'сентябрь факт'!D133+'октябрь факт'!D133+'ноябрь факт'!D117+'декабрь факт'!D133</f>
        <v>0</v>
      </c>
      <c r="E133" s="59">
        <f>'январь факт'!E134+'февраль факт'!E133+'март факт'!E133+'апрель факт'!E133+'май факт'!E133+'июнь факт'!E137+'июль факт'!E133+'август факт'!E133+'сентябрь факт'!E133+'октябрь факт'!E133+'ноябрь факт'!E117+'декабрь факт'!E133</f>
        <v>11669.885</v>
      </c>
      <c r="F133" s="74">
        <f>'январь факт'!F134+'февраль факт'!F133+'март факт'!F133+'апрель факт'!F133+'май факт'!F133+'июнь факт'!F137+'июль факт'!F133+'август факт'!F133+'сентябрь факт'!F133+'октябрь факт'!F133+'ноябрь факт'!F117+'декабрь факт'!F133</f>
        <v>2301.133</v>
      </c>
    </row>
    <row r="134" spans="1:6" ht="22.5" customHeight="1">
      <c r="A134" s="47" t="s">
        <v>57</v>
      </c>
      <c r="B134" s="11">
        <f t="shared" si="3"/>
        <v>4261.26</v>
      </c>
      <c r="C134" s="59">
        <f>'январь факт'!C135+'февраль факт'!C134+'март факт'!C134+'апрель факт'!C134+'май факт'!C134+'июнь факт'!C138+'июль факт'!C134+'август факт'!C134+'сентябрь факт'!C134+'октябрь факт'!C134+'ноябрь факт'!C118+'декабрь факт'!C134</f>
        <v>2789.473</v>
      </c>
      <c r="D134" s="59">
        <f>'январь факт'!D135+'февраль факт'!D134+'март факт'!D134+'апрель факт'!D134+'май факт'!D134+'июнь факт'!D138+'июль факт'!D134+'август факт'!D134+'сентябрь факт'!D134+'октябрь факт'!D134+'ноябрь факт'!D118+'декабрь факт'!D134</f>
        <v>0</v>
      </c>
      <c r="E134" s="59">
        <f>'январь факт'!E135+'февраль факт'!E134+'март факт'!E134+'апрель факт'!E134+'май факт'!E134+'июнь факт'!E138+'июль факт'!E134+'август факт'!E134+'сентябрь факт'!E134+'октябрь факт'!E134+'ноябрь факт'!E118+'декабрь факт'!E134</f>
        <v>709.516</v>
      </c>
      <c r="F134" s="74">
        <f>'январь факт'!F135+'февраль факт'!F134+'март факт'!F134+'апрель факт'!F134+'май факт'!F134+'июнь факт'!F138+'июль факт'!F134+'август факт'!F134+'сентябрь факт'!F134+'октябрь факт'!F134+'ноябрь факт'!F118+'декабрь факт'!F134</f>
        <v>762.271</v>
      </c>
    </row>
    <row r="135" spans="1:6" ht="22.5" customHeight="1">
      <c r="A135" s="39" t="s">
        <v>16</v>
      </c>
      <c r="B135" s="11">
        <f t="shared" si="3"/>
        <v>1086.451</v>
      </c>
      <c r="C135" s="59">
        <f>'январь факт'!C136+'февраль факт'!C135+'март факт'!C135+'апрель факт'!C135+'май факт'!C135+'июнь факт'!C139+'июль факт'!C135+'август факт'!C135+'сентябрь факт'!C135+'октябрь факт'!C135+'ноябрь факт'!C119+'декабрь факт'!C135</f>
        <v>4.165</v>
      </c>
      <c r="D135" s="59">
        <f>'январь факт'!D136+'февраль факт'!D135+'март факт'!D135+'апрель факт'!D135+'май факт'!D135+'июнь факт'!D139+'июль факт'!D135+'август факт'!D135+'сентябрь факт'!D135+'октябрь факт'!D135+'ноябрь факт'!D119+'декабрь факт'!D135</f>
        <v>0</v>
      </c>
      <c r="E135" s="59">
        <f>'январь факт'!E136+'февраль факт'!E135+'март факт'!E135+'апрель факт'!E135+'май факт'!E135+'июнь факт'!E139+'июль факт'!E135+'август факт'!E135+'сентябрь факт'!E135+'октябрь факт'!E135+'ноябрь факт'!E119+'декабрь факт'!E135</f>
        <v>492.289</v>
      </c>
      <c r="F135" s="74">
        <f>'январь факт'!F136+'февраль факт'!F135+'март факт'!F135+'апрель факт'!F135+'май факт'!F135+'июнь факт'!F139+'июль факт'!F135+'август факт'!F135+'сентябрь факт'!F135+'октябрь факт'!F135+'ноябрь факт'!F119+'декабрь факт'!F135</f>
        <v>589.997</v>
      </c>
    </row>
    <row r="136" spans="1:6" ht="43.5" customHeight="1">
      <c r="A136" s="118" t="s">
        <v>31</v>
      </c>
      <c r="B136" s="11">
        <f t="shared" si="3"/>
        <v>66537.595</v>
      </c>
      <c r="C136" s="17">
        <f>C137+C138</f>
        <v>0</v>
      </c>
      <c r="D136" s="17">
        <f>D137+D138</f>
        <v>0</v>
      </c>
      <c r="E136" s="17">
        <f>E137+E138</f>
        <v>17060.237999999998</v>
      </c>
      <c r="F136" s="18">
        <f>F137+F138</f>
        <v>49477.357</v>
      </c>
    </row>
    <row r="137" spans="1:6" ht="22.5" customHeight="1">
      <c r="A137" s="39" t="s">
        <v>17</v>
      </c>
      <c r="B137" s="11">
        <f t="shared" si="3"/>
        <v>9481.114</v>
      </c>
      <c r="C137" s="59">
        <f>'январь факт'!C138+'февраль факт'!C137+'март факт'!C137+'апрель факт'!C137+'май факт'!C137+'июнь факт'!C141+'июль факт'!C137+'август факт'!C137+'сентябрь факт'!C137+'октябрь факт'!C137+'ноябрь факт'!C120+'декабрь факт'!C137</f>
        <v>0</v>
      </c>
      <c r="D137" s="59">
        <f>'январь факт'!D138+'февраль факт'!D137+'март факт'!D137+'апрель факт'!D137+'май факт'!D137+'июнь факт'!D141+'июль факт'!D137+'август факт'!D137+'сентябрь факт'!D137+'октябрь факт'!D137+'ноябрь факт'!D120+'декабрь факт'!D137</f>
        <v>0</v>
      </c>
      <c r="E137" s="59">
        <f>'январь факт'!E138+'февраль факт'!E137+'март факт'!E137+'апрель факт'!E137+'май факт'!E137+'июнь факт'!E141+'июль факт'!E137+'август факт'!E137+'сентябрь факт'!E137+'октябрь факт'!E137+'ноябрь факт'!E120+'декабрь факт'!E137</f>
        <v>4060.672</v>
      </c>
      <c r="F137" s="74">
        <f>'январь факт'!F138+'февраль факт'!F137+'март факт'!F137+'апрель факт'!F137+'май факт'!F137+'июнь факт'!F141+'июль факт'!F137+'август факт'!F137+'сентябрь факт'!F137+'октябрь факт'!F137+'ноябрь факт'!F120+'декабрь факт'!F137</f>
        <v>5420.441999999999</v>
      </c>
    </row>
    <row r="138" spans="1:11" s="21" customFormat="1" ht="23.25" customHeight="1">
      <c r="A138" s="39" t="s">
        <v>14</v>
      </c>
      <c r="B138" s="11">
        <f t="shared" si="3"/>
        <v>57056.48100000001</v>
      </c>
      <c r="C138" s="17">
        <f>C139+C140</f>
        <v>0</v>
      </c>
      <c r="D138" s="17">
        <f>D139+D140</f>
        <v>0</v>
      </c>
      <c r="E138" s="17">
        <f>E139+E140</f>
        <v>12999.565999999999</v>
      </c>
      <c r="F138" s="18">
        <f>F139+F140</f>
        <v>44056.91500000001</v>
      </c>
      <c r="G138" s="7"/>
      <c r="H138" s="7"/>
      <c r="I138" s="7"/>
      <c r="J138" s="7"/>
      <c r="K138" s="7"/>
    </row>
    <row r="139" spans="1:11" s="21" customFormat="1" ht="22.5" customHeight="1">
      <c r="A139" s="39" t="s">
        <v>15</v>
      </c>
      <c r="B139" s="11">
        <f t="shared" si="3"/>
        <v>4034.1850000000004</v>
      </c>
      <c r="C139" s="59">
        <f>'январь факт'!C140+'февраль факт'!C139+'март факт'!C139+'апрель факт'!C139+'май факт'!C139+'июнь факт'!C143+'июль факт'!C139+'август факт'!C139+'сентябрь факт'!C139+'октябрь факт'!C139+'ноябрь факт'!C122+'декабрь факт'!C139</f>
        <v>0</v>
      </c>
      <c r="D139" s="59">
        <f>'январь факт'!D140+'февраль факт'!D139+'март факт'!D139+'апрель факт'!D139+'май факт'!D139+'июнь факт'!D143+'июль факт'!D139+'август факт'!D139+'сентябрь факт'!D139+'октябрь факт'!D139+'ноябрь факт'!D122+'декабрь факт'!D139</f>
        <v>0</v>
      </c>
      <c r="E139" s="59">
        <f>'январь факт'!E140+'февраль факт'!E139+'март факт'!E139+'апрель факт'!E139+'май факт'!E139+'июнь факт'!E143+'июль факт'!E139+'август факт'!E139+'сентябрь факт'!E139+'октябрь факт'!E139+'ноябрь факт'!E122+'декабрь факт'!E139</f>
        <v>2085.427</v>
      </c>
      <c r="F139" s="74">
        <f>'январь факт'!F140+'февраль факт'!F139+'март факт'!F139+'апрель факт'!F139+'май факт'!F139+'июнь факт'!F143+'июль факт'!F139+'август факт'!F139+'сентябрь факт'!F139+'октябрь факт'!F139+'ноябрь факт'!F122+'декабрь факт'!F139</f>
        <v>1948.758</v>
      </c>
      <c r="G139" s="7"/>
      <c r="H139" s="7"/>
      <c r="I139" s="7"/>
      <c r="J139" s="7"/>
      <c r="K139" s="7"/>
    </row>
    <row r="140" spans="1:11" s="21" customFormat="1" ht="28.5" customHeight="1" thickBot="1">
      <c r="A140" s="38" t="s">
        <v>16</v>
      </c>
      <c r="B140" s="54">
        <f aca="true" t="shared" si="4" ref="B140:B155">C140+D140+E140+F140</f>
        <v>53022.296</v>
      </c>
      <c r="C140" s="59">
        <f>'январь факт'!C141+'февраль факт'!C140+'март факт'!C140+'апрель факт'!C140+'май факт'!C140+'июнь факт'!C144+'июль факт'!C140+'август факт'!C140+'сентябрь факт'!C140+'октябрь факт'!C140+'ноябрь факт'!C123+'декабрь факт'!C140</f>
        <v>0</v>
      </c>
      <c r="D140" s="59">
        <f>'январь факт'!D141+'февраль факт'!D140+'март факт'!D140+'апрель факт'!D140+'май факт'!D140+'июнь факт'!D144+'июль факт'!D140+'август факт'!D140+'сентябрь факт'!D140+'октябрь факт'!D140+'ноябрь факт'!D123+'декабрь факт'!D140</f>
        <v>0</v>
      </c>
      <c r="E140" s="59">
        <f>'январь факт'!E141+'февраль факт'!E140+'март факт'!E140+'апрель факт'!E140+'май факт'!E140+'июнь факт'!E144+'июль факт'!E140+'август факт'!E140+'сентябрь факт'!E140+'октябрь факт'!E140+'ноябрь факт'!E123+'декабрь факт'!E140</f>
        <v>10914.139</v>
      </c>
      <c r="F140" s="74">
        <f>'январь факт'!F141+'февраль факт'!F140+'март факт'!F140+'апрель факт'!F140+'май факт'!F140+'июнь факт'!F144+'июль факт'!F140+'август факт'!F140+'сентябрь факт'!F140+'октябрь факт'!F140+'ноябрь факт'!F123+'декабрь факт'!F140</f>
        <v>42108.15700000001</v>
      </c>
      <c r="G140" s="7"/>
      <c r="H140" s="7"/>
      <c r="I140" s="7"/>
      <c r="J140" s="7"/>
      <c r="K140" s="7"/>
    </row>
    <row r="141" spans="1:11" s="21" customFormat="1" ht="25.5" customHeight="1" thickBot="1">
      <c r="A141" s="132" t="s">
        <v>17</v>
      </c>
      <c r="B141" s="133" t="e">
        <f t="shared" si="4"/>
        <v>#REF!</v>
      </c>
      <c r="C141" s="134" t="e">
        <f>C142+C143+C147</f>
        <v>#REF!</v>
      </c>
      <c r="D141" s="134" t="e">
        <f>D142+D143+D147</f>
        <v>#REF!</v>
      </c>
      <c r="E141" s="134" t="e">
        <f>E142+E143+E147</f>
        <v>#REF!</v>
      </c>
      <c r="F141" s="135" t="e">
        <f>F142+F143+F147</f>
        <v>#REF!</v>
      </c>
      <c r="G141" s="7"/>
      <c r="H141" s="7"/>
      <c r="I141" s="7"/>
      <c r="J141" s="7"/>
      <c r="K141" s="7"/>
    </row>
    <row r="142" spans="1:11" s="55" customFormat="1" ht="25.5" customHeight="1">
      <c r="A142" s="52" t="s">
        <v>59</v>
      </c>
      <c r="B142" s="68" t="e">
        <f t="shared" si="4"/>
        <v>#REF!</v>
      </c>
      <c r="C142" s="69" t="e">
        <f>C10+C24+C29+C34+C39+C47+C52+C57+C62+C67+C78+C83+C90+C95+C100+C105+C110+C115+C120+C125+C131+C137</f>
        <v>#REF!</v>
      </c>
      <c r="D142" s="69" t="e">
        <f>D10+D24+D29+D34+D39+D47+D52+D57+D62+D67+D78+D83+D90+D95+D100+D105+D110+D115+D120+D125+D131+D137</f>
        <v>#REF!</v>
      </c>
      <c r="E142" s="69" t="e">
        <f>E10+E24+E29+E34+E39+E47+E52+E57+E62+E67+E78+E83+E90+E95+E100+E105+E110+E115+E120+E125+E131+E137</f>
        <v>#REF!</v>
      </c>
      <c r="F142" s="70" t="e">
        <f>F10+F24+F29+F34+F39+F47+F52+F57+F62+F67+F78+F83+F90+F95+F100+F105+F110+F115+F120+F125+F131+F137</f>
        <v>#REF!</v>
      </c>
      <c r="G142" s="7"/>
      <c r="H142" s="7"/>
      <c r="I142" s="7"/>
      <c r="J142" s="7"/>
      <c r="K142" s="7"/>
    </row>
    <row r="143" spans="1:11" s="55" customFormat="1" ht="25.5" customHeight="1">
      <c r="A143" s="52" t="s">
        <v>61</v>
      </c>
      <c r="B143" s="9" t="e">
        <f t="shared" si="4"/>
        <v>#REF!</v>
      </c>
      <c r="C143" s="17" t="e">
        <f>C11+C40+C68+C84</f>
        <v>#REF!</v>
      </c>
      <c r="D143" s="17" t="e">
        <f aca="true" t="shared" si="5" ref="D143:F144">D11+D40+D68+D84</f>
        <v>#REF!</v>
      </c>
      <c r="E143" s="17" t="e">
        <f t="shared" si="5"/>
        <v>#REF!</v>
      </c>
      <c r="F143" s="18" t="e">
        <f t="shared" si="5"/>
        <v>#REF!</v>
      </c>
      <c r="G143" s="7"/>
      <c r="H143" s="7"/>
      <c r="I143" s="7"/>
      <c r="J143" s="7"/>
      <c r="K143" s="7"/>
    </row>
    <row r="144" spans="1:11" s="55" customFormat="1" ht="25.5" customHeight="1">
      <c r="A144" s="52" t="s">
        <v>60</v>
      </c>
      <c r="B144" s="9">
        <f t="shared" si="4"/>
        <v>8442.54</v>
      </c>
      <c r="C144" s="17">
        <f>C12+C41+C69+C85</f>
        <v>7168.362000000001</v>
      </c>
      <c r="D144" s="17">
        <f t="shared" si="5"/>
        <v>15.805999999999997</v>
      </c>
      <c r="E144" s="17">
        <f t="shared" si="5"/>
        <v>841.1560000000001</v>
      </c>
      <c r="F144" s="18">
        <f t="shared" si="5"/>
        <v>417.216</v>
      </c>
      <c r="G144" s="7"/>
      <c r="H144" s="7"/>
      <c r="I144" s="7"/>
      <c r="J144" s="7"/>
      <c r="K144" s="7"/>
    </row>
    <row r="145" spans="1:11" s="80" customFormat="1" ht="33" customHeight="1">
      <c r="A145" s="39" t="s">
        <v>70</v>
      </c>
      <c r="B145" s="9">
        <f t="shared" si="4"/>
        <v>35451.457</v>
      </c>
      <c r="C145" s="17">
        <f>C17</f>
        <v>35451.457</v>
      </c>
      <c r="D145" s="17">
        <f>D17</f>
        <v>0</v>
      </c>
      <c r="E145" s="17">
        <f>E17</f>
        <v>0</v>
      </c>
      <c r="F145" s="17">
        <f>F17</f>
        <v>0</v>
      </c>
      <c r="G145" s="37"/>
      <c r="H145" s="37"/>
      <c r="I145" s="37"/>
      <c r="J145" s="37"/>
      <c r="K145" s="37"/>
    </row>
    <row r="146" spans="1:11" s="81" customFormat="1" ht="24.75" customHeight="1">
      <c r="A146" s="52" t="s">
        <v>71</v>
      </c>
      <c r="B146" s="9">
        <f t="shared" si="4"/>
        <v>126.076</v>
      </c>
      <c r="C146" s="17">
        <f>C19</f>
        <v>126.076</v>
      </c>
      <c r="D146" s="17">
        <f>D19</f>
        <v>0</v>
      </c>
      <c r="E146" s="17">
        <f>E19</f>
        <v>0</v>
      </c>
      <c r="F146" s="17">
        <f>F19</f>
        <v>0</v>
      </c>
      <c r="G146" s="3"/>
      <c r="H146" s="3"/>
      <c r="I146" s="3"/>
      <c r="J146" s="3"/>
      <c r="K146" s="3"/>
    </row>
    <row r="147" spans="1:6" ht="25.5" customHeight="1">
      <c r="A147" s="136" t="s">
        <v>39</v>
      </c>
      <c r="B147" s="9">
        <f t="shared" si="4"/>
        <v>14682.219</v>
      </c>
      <c r="C147" s="17">
        <f>C8</f>
        <v>14682.219</v>
      </c>
      <c r="D147" s="17"/>
      <c r="E147" s="17"/>
      <c r="F147" s="18"/>
    </row>
    <row r="148" spans="1:11" s="16" customFormat="1" ht="25.5" customHeight="1" thickBot="1">
      <c r="A148" s="136" t="s">
        <v>40</v>
      </c>
      <c r="B148" s="49">
        <f t="shared" si="4"/>
        <v>35.05</v>
      </c>
      <c r="C148" s="137">
        <f>C9</f>
        <v>35.05</v>
      </c>
      <c r="D148" s="137"/>
      <c r="E148" s="137"/>
      <c r="F148" s="138"/>
      <c r="G148" s="10"/>
      <c r="H148" s="10"/>
      <c r="I148" s="10"/>
      <c r="J148" s="10"/>
      <c r="K148" s="10"/>
    </row>
    <row r="149" spans="1:6" ht="19.5" thickBot="1">
      <c r="A149" s="139" t="s">
        <v>18</v>
      </c>
      <c r="B149" s="140" t="e">
        <f t="shared" si="4"/>
        <v>#REF!</v>
      </c>
      <c r="C149" s="141" t="e">
        <f>C150+C151+C152</f>
        <v>#REF!</v>
      </c>
      <c r="D149" s="141" t="e">
        <f>D150+D151+D152</f>
        <v>#REF!</v>
      </c>
      <c r="E149" s="141" t="e">
        <f>E150+E151+E152</f>
        <v>#REF!</v>
      </c>
      <c r="F149" s="142" t="e">
        <f>F150+F151+F152</f>
        <v>#REF!</v>
      </c>
    </row>
    <row r="150" spans="1:11" s="31" customFormat="1" ht="22.5" customHeight="1">
      <c r="A150" s="143" t="s">
        <v>15</v>
      </c>
      <c r="B150" s="144" t="e">
        <f t="shared" si="4"/>
        <v>#REF!</v>
      </c>
      <c r="C150" s="53" t="e">
        <f>C14+C26+C31+C36+C43+C49+C54+C59+C64+C75+C80+C87+C92+C97+C102+C107+C112+C117+C122+C127+C133+C139</f>
        <v>#REF!</v>
      </c>
      <c r="D150" s="53" t="e">
        <f>D14+D26+D31+D36+D43+D49+D54+D59+D64+D75+D80+D87+D92+D97+D102+D107+D112+D117+D122+D127+D133+D139</f>
        <v>#REF!</v>
      </c>
      <c r="E150" s="53" t="e">
        <f>E14+E26+E31+E36+E43+E49+E54+E59+E64+E75+E80+E87+E92+E97+E102+E107+E112+E117+E122+E127+E133+E139</f>
        <v>#REF!</v>
      </c>
      <c r="F150" s="72" t="e">
        <f>F14+F26+F31+F36+F43+F49+F54+F59+F64+F75+F80+F87+F92+F97+F102+F107+F112+F117+F122+F127+F133+F139</f>
        <v>#REF!</v>
      </c>
      <c r="G150" s="36"/>
      <c r="H150" s="36"/>
      <c r="I150" s="36"/>
      <c r="J150" s="36"/>
      <c r="K150" s="36"/>
    </row>
    <row r="151" spans="1:11" s="22" customFormat="1" ht="18.75">
      <c r="A151" s="47" t="s">
        <v>57</v>
      </c>
      <c r="B151" s="9">
        <f t="shared" si="4"/>
        <v>23950.923</v>
      </c>
      <c r="C151" s="17">
        <f>C15+C44+C128+C134</f>
        <v>14383.573</v>
      </c>
      <c r="D151" s="17">
        <f>D15+D44+D128+D134</f>
        <v>0</v>
      </c>
      <c r="E151" s="17">
        <f>E15+E44+E128+E134</f>
        <v>2396.105</v>
      </c>
      <c r="F151" s="18">
        <f>F15+F44+F128+F134</f>
        <v>7171.245</v>
      </c>
      <c r="G151" s="37"/>
      <c r="H151" s="37"/>
      <c r="I151" s="37"/>
      <c r="J151" s="37"/>
      <c r="K151" s="37"/>
    </row>
    <row r="152" spans="1:6" s="3" customFormat="1" ht="27.75" customHeight="1" thickBot="1">
      <c r="A152" s="132" t="s">
        <v>16</v>
      </c>
      <c r="B152" s="49" t="e">
        <f t="shared" si="4"/>
        <v>#REF!</v>
      </c>
      <c r="C152" s="137" t="e">
        <f>C16+C27+C32+C37++C45+C50+C55+C60+C65+C76+C81+C88+C93+C98+C103+C108+C113+C118+C123+C129+C135+C140</f>
        <v>#REF!</v>
      </c>
      <c r="D152" s="137" t="e">
        <f>D16+D27+D32+D37++D45+D50+D55+D60+D65+D76+D81+D88+D93+D98+D103+D108+D113+D118+D123+D129+D135+D140</f>
        <v>#REF!</v>
      </c>
      <c r="E152" s="137" t="e">
        <f>E16+E27+E32+E37++E45+E50+E55+E60+E65+E76+E81+E88+E93+E98+E103+E108+E113+E118+E123+E129+E135+E140</f>
        <v>#REF!</v>
      </c>
      <c r="F152" s="138" t="e">
        <f>F16+F27+F32+F37++F45+F50+F55+F60+F65+F76+F81+F88+F93+F98+F103+F108+F113+F118+F123+F129+F135+F140</f>
        <v>#REF!</v>
      </c>
    </row>
    <row r="153" spans="1:6" ht="19.5" thickBot="1">
      <c r="A153" s="145" t="s">
        <v>46</v>
      </c>
      <c r="B153" s="85">
        <f t="shared" si="4"/>
        <v>8603.666000000001</v>
      </c>
      <c r="C153" s="146">
        <f>C154+C155</f>
        <v>7329.488000000001</v>
      </c>
      <c r="D153" s="146">
        <f>D154+D155</f>
        <v>15.805999999999997</v>
      </c>
      <c r="E153" s="146">
        <f>E154+E155</f>
        <v>841.1560000000001</v>
      </c>
      <c r="F153" s="147">
        <f>F154+F155</f>
        <v>417.216</v>
      </c>
    </row>
    <row r="154" spans="1:6" ht="18.75">
      <c r="A154" s="148" t="s">
        <v>47</v>
      </c>
      <c r="B154" s="68">
        <f t="shared" si="4"/>
        <v>8568.616</v>
      </c>
      <c r="C154" s="69">
        <f>C12+C19+C41+C69+C85</f>
        <v>7294.438000000001</v>
      </c>
      <c r="D154" s="69">
        <f>D12+D41+D69+D85</f>
        <v>15.805999999999997</v>
      </c>
      <c r="E154" s="69">
        <f>E12+E41+E69+E85</f>
        <v>841.1560000000001</v>
      </c>
      <c r="F154" s="70">
        <f>F12+F41+F69+F85</f>
        <v>417.216</v>
      </c>
    </row>
    <row r="155" spans="1:6" ht="19.5" thickBot="1">
      <c r="A155" s="48" t="s">
        <v>55</v>
      </c>
      <c r="B155" s="49">
        <f t="shared" si="4"/>
        <v>35.05</v>
      </c>
      <c r="C155" s="137">
        <f>C9</f>
        <v>35.05</v>
      </c>
      <c r="D155" s="137">
        <f>D9</f>
        <v>0</v>
      </c>
      <c r="E155" s="137">
        <f>E9</f>
        <v>0</v>
      </c>
      <c r="F155" s="138">
        <f>F9</f>
        <v>0</v>
      </c>
    </row>
    <row r="156" spans="1:6" s="35" customFormat="1" ht="26.25" customHeight="1" thickBot="1">
      <c r="A156" s="57"/>
      <c r="B156" s="149"/>
      <c r="C156" s="149"/>
      <c r="D156" s="149"/>
      <c r="E156" s="149"/>
      <c r="F156" s="149"/>
    </row>
    <row r="157" spans="1:6" ht="24" thickBot="1">
      <c r="A157" s="84" t="s">
        <v>62</v>
      </c>
      <c r="B157" s="85" t="e">
        <f>C157+D157+E157+F157</f>
        <v>#REF!</v>
      </c>
      <c r="C157" s="86" t="e">
        <f>C6+C17+C23+C28+C33+C38+C46+C51+C56+C61+C66+C77+C82+C89+C94+C99+C104+C109+C114+C119+C124+C130+C136</f>
        <v>#REF!</v>
      </c>
      <c r="D157" s="86" t="e">
        <f>D6+D17+D23+D28+D33+D38+D46+D51+D56+D61+D66+D77+D82+D89+D94+D99+D104+D109+D114+D119+D124+D130+D136</f>
        <v>#REF!</v>
      </c>
      <c r="E157" s="86" t="e">
        <f>E6+E17+E23+E28+E33+E38+E46+E51+E56+E61+E66+E77+E82+E89+E94+E99+E104+E109+E114+E119+E124+E130+E136</f>
        <v>#REF!</v>
      </c>
      <c r="F157" s="86" t="e">
        <f>F6+F17+F23+F28+F33+F38+F46+F51+F56+F61+F66+F77+F82+F89+F94+F99+F104+F109+F114+F119+F124+F130+F136</f>
        <v>#REF!</v>
      </c>
    </row>
    <row r="158" spans="1:6" ht="12.75">
      <c r="A158" s="57"/>
      <c r="B158" s="57"/>
      <c r="C158" s="57"/>
      <c r="D158" s="57"/>
      <c r="E158" s="57"/>
      <c r="F158" s="57"/>
    </row>
  </sheetData>
  <sheetProtection/>
  <mergeCells count="2">
    <mergeCell ref="A1:F1"/>
    <mergeCell ref="A2:F2"/>
  </mergeCells>
  <printOptions horizontalCentered="1"/>
  <pageMargins left="0.043307086614173235" right="0.03937007874015748" top="0.3937007874015748" bottom="0.03937007874015748" header="0.5118110236220472" footer="0.5118110236220472"/>
  <pageSetup horizontalDpi="600" verticalDpi="600" orientation="portrait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78"/>
  <sheetViews>
    <sheetView zoomScale="60" zoomScaleNormal="6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2"/>
    </sheetView>
  </sheetViews>
  <sheetFormatPr defaultColWidth="9.00390625" defaultRowHeight="12.75"/>
  <cols>
    <col min="1" max="1" width="56.00390625" style="8" customWidth="1"/>
    <col min="2" max="6" width="25.25390625" style="8" customWidth="1"/>
    <col min="7" max="15" width="9.125" style="8" customWidth="1"/>
  </cols>
  <sheetData>
    <row r="1" spans="1:8" s="34" customFormat="1" ht="64.5" customHeight="1">
      <c r="A1" s="202" t="s">
        <v>82</v>
      </c>
      <c r="B1" s="202"/>
      <c r="C1" s="202"/>
      <c r="D1" s="202"/>
      <c r="E1" s="202"/>
      <c r="F1" s="202"/>
      <c r="G1" s="107"/>
      <c r="H1" s="107"/>
    </row>
    <row r="2" spans="1:8" s="1" customFormat="1" ht="23.25">
      <c r="A2" s="203" t="s">
        <v>85</v>
      </c>
      <c r="B2" s="203"/>
      <c r="C2" s="203"/>
      <c r="D2" s="204"/>
      <c r="E2" s="204"/>
      <c r="F2" s="204"/>
      <c r="G2" s="108"/>
      <c r="H2" s="108"/>
    </row>
    <row r="3" spans="2:6" ht="18">
      <c r="B3" s="30"/>
      <c r="C3" s="30"/>
      <c r="D3" s="30"/>
      <c r="E3" s="30"/>
      <c r="F3" s="30"/>
    </row>
    <row r="4" spans="2:6" ht="18.75" thickBot="1">
      <c r="B4" s="30"/>
      <c r="C4" s="30"/>
      <c r="D4" s="30"/>
      <c r="E4" s="30"/>
      <c r="F4" s="30"/>
    </row>
    <row r="5" spans="1:22" s="4" customFormat="1" ht="29.25" customHeight="1" thickBot="1">
      <c r="A5" s="109" t="s">
        <v>21</v>
      </c>
      <c r="B5" s="110"/>
      <c r="C5" s="111" t="s">
        <v>0</v>
      </c>
      <c r="D5" s="111" t="s">
        <v>1</v>
      </c>
      <c r="E5" s="111" t="s">
        <v>2</v>
      </c>
      <c r="F5" s="112" t="s">
        <v>3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s="27" customFormat="1" ht="57" customHeight="1" thickBot="1">
      <c r="A6" s="75" t="s">
        <v>37</v>
      </c>
      <c r="B6" s="68">
        <f aca="true" t="shared" si="0" ref="B6:B69">C6+D6+E6+F6</f>
        <v>75635.443</v>
      </c>
      <c r="C6" s="172">
        <f>C8+C10+C11+C13</f>
        <v>26657.525999999998</v>
      </c>
      <c r="D6" s="172">
        <f>D8+D10+D11+D13</f>
        <v>2440.112</v>
      </c>
      <c r="E6" s="172">
        <f>E8+E10+E11+E13</f>
        <v>20739.503</v>
      </c>
      <c r="F6" s="173">
        <f>F8+F10+F11+F13</f>
        <v>25798.302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15" s="6" customFormat="1" ht="40.5" customHeight="1">
      <c r="A7" s="75" t="s">
        <v>44</v>
      </c>
      <c r="B7" s="9">
        <f t="shared" si="0"/>
        <v>19.432</v>
      </c>
      <c r="C7" s="23">
        <f>C9+C12</f>
        <v>8.854</v>
      </c>
      <c r="D7" s="23">
        <f>D9+D12</f>
        <v>1.54</v>
      </c>
      <c r="E7" s="23">
        <f>E9+E12</f>
        <v>8.866</v>
      </c>
      <c r="F7" s="24">
        <f>F9+F12</f>
        <v>0.172</v>
      </c>
      <c r="G7" s="7"/>
      <c r="H7" s="7"/>
      <c r="I7" s="7"/>
      <c r="J7" s="7"/>
      <c r="K7" s="7"/>
      <c r="L7" s="7"/>
      <c r="M7" s="7"/>
      <c r="N7" s="7"/>
      <c r="O7" s="7"/>
    </row>
    <row r="8" spans="1:15" s="6" customFormat="1" ht="24.75" customHeight="1">
      <c r="A8" s="136" t="s">
        <v>39</v>
      </c>
      <c r="B8" s="9">
        <f t="shared" si="0"/>
        <v>1266.075</v>
      </c>
      <c r="C8" s="23">
        <v>1266.075</v>
      </c>
      <c r="D8" s="23"/>
      <c r="E8" s="23"/>
      <c r="F8" s="24"/>
      <c r="G8" s="7"/>
      <c r="H8" s="7"/>
      <c r="I8" s="7"/>
      <c r="J8" s="7"/>
      <c r="K8" s="7"/>
      <c r="L8" s="7"/>
      <c r="M8" s="7"/>
      <c r="N8" s="7"/>
      <c r="O8" s="7"/>
    </row>
    <row r="9" spans="1:15" s="6" customFormat="1" ht="24.75" customHeight="1">
      <c r="A9" s="136" t="s">
        <v>40</v>
      </c>
      <c r="B9" s="9">
        <f t="shared" si="0"/>
        <v>2.988</v>
      </c>
      <c r="C9" s="23">
        <v>2.988</v>
      </c>
      <c r="D9" s="23"/>
      <c r="E9" s="23"/>
      <c r="F9" s="24"/>
      <c r="G9" s="7"/>
      <c r="H9" s="7"/>
      <c r="I9" s="7"/>
      <c r="J9" s="7"/>
      <c r="K9" s="7"/>
      <c r="L9" s="7"/>
      <c r="M9" s="7"/>
      <c r="N9" s="7"/>
      <c r="O9" s="7"/>
    </row>
    <row r="10" spans="1:6" s="7" customFormat="1" ht="42.75" customHeight="1">
      <c r="A10" s="52" t="s">
        <v>41</v>
      </c>
      <c r="B10" s="9">
        <f t="shared" si="0"/>
        <v>49164.297</v>
      </c>
      <c r="C10" s="11">
        <v>21908.907</v>
      </c>
      <c r="D10" s="11">
        <v>1821.69</v>
      </c>
      <c r="E10" s="11">
        <v>15325.406</v>
      </c>
      <c r="F10" s="12">
        <v>10108.294</v>
      </c>
    </row>
    <row r="11" spans="1:15" s="51" customFormat="1" ht="33.75" customHeight="1">
      <c r="A11" s="52" t="s">
        <v>42</v>
      </c>
      <c r="B11" s="155">
        <f t="shared" si="0"/>
        <v>8613.583999999999</v>
      </c>
      <c r="C11" s="115">
        <v>3418.064</v>
      </c>
      <c r="D11" s="115">
        <v>616.822</v>
      </c>
      <c r="E11" s="115">
        <v>4462.244</v>
      </c>
      <c r="F11" s="152">
        <v>116.454</v>
      </c>
      <c r="G11" s="45"/>
      <c r="H11" s="45"/>
      <c r="I11" s="45"/>
      <c r="J11" s="45"/>
      <c r="K11" s="45"/>
      <c r="L11" s="45"/>
      <c r="M11" s="45"/>
      <c r="N11" s="45"/>
      <c r="O11" s="45"/>
    </row>
    <row r="12" spans="1:15" s="51" customFormat="1" ht="33.75" customHeight="1">
      <c r="A12" s="52" t="s">
        <v>43</v>
      </c>
      <c r="B12" s="155">
        <f t="shared" si="0"/>
        <v>16.444</v>
      </c>
      <c r="C12" s="115">
        <f>0+5.866</f>
        <v>5.866</v>
      </c>
      <c r="D12" s="153">
        <v>1.54</v>
      </c>
      <c r="E12" s="153">
        <v>8.866</v>
      </c>
      <c r="F12" s="154">
        <v>0.172</v>
      </c>
      <c r="G12" s="45"/>
      <c r="H12" s="45"/>
      <c r="I12" s="45"/>
      <c r="J12" s="45"/>
      <c r="K12" s="45"/>
      <c r="L12" s="45"/>
      <c r="M12" s="45"/>
      <c r="N12" s="45"/>
      <c r="O12" s="45"/>
    </row>
    <row r="13" spans="1:22" s="20" customFormat="1" ht="20.25" customHeight="1">
      <c r="A13" s="47" t="s">
        <v>14</v>
      </c>
      <c r="B13" s="9">
        <f t="shared" si="0"/>
        <v>16591.487</v>
      </c>
      <c r="C13" s="11">
        <f>C14+C15+C16</f>
        <v>64.48</v>
      </c>
      <c r="D13" s="23">
        <f>D14+D16</f>
        <v>1.6</v>
      </c>
      <c r="E13" s="23">
        <f>E14+E15+E16</f>
        <v>951.8530000000001</v>
      </c>
      <c r="F13" s="24">
        <f>F14+F15+F16</f>
        <v>15573.554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6" s="7" customFormat="1" ht="20.25" customHeight="1">
      <c r="A14" s="47" t="s">
        <v>15</v>
      </c>
      <c r="B14" s="9">
        <f t="shared" si="0"/>
        <v>4847.139999999999</v>
      </c>
      <c r="C14" s="14">
        <v>43.399</v>
      </c>
      <c r="D14" s="14">
        <v>0</v>
      </c>
      <c r="E14" s="14">
        <v>224.118</v>
      </c>
      <c r="F14" s="15">
        <v>4579.623</v>
      </c>
    </row>
    <row r="15" spans="1:6" s="7" customFormat="1" ht="21.75" customHeight="1">
      <c r="A15" s="47" t="s">
        <v>57</v>
      </c>
      <c r="B15" s="9">
        <f t="shared" si="0"/>
        <v>0</v>
      </c>
      <c r="C15" s="14">
        <v>0</v>
      </c>
      <c r="D15" s="14">
        <v>0</v>
      </c>
      <c r="E15" s="14">
        <v>0</v>
      </c>
      <c r="F15" s="15">
        <v>0</v>
      </c>
    </row>
    <row r="16" spans="1:6" s="7" customFormat="1" ht="24.75" customHeight="1">
      <c r="A16" s="47" t="s">
        <v>16</v>
      </c>
      <c r="B16" s="9">
        <f t="shared" si="0"/>
        <v>11744.347</v>
      </c>
      <c r="C16" s="14">
        <v>21.081</v>
      </c>
      <c r="D16" s="14">
        <v>1.6</v>
      </c>
      <c r="E16" s="14">
        <v>727.735</v>
      </c>
      <c r="F16" s="15">
        <v>10993.931</v>
      </c>
    </row>
    <row r="17" spans="1:15" s="77" customFormat="1" ht="68.25" customHeight="1">
      <c r="A17" s="158" t="s">
        <v>66</v>
      </c>
      <c r="B17" s="9">
        <f t="shared" si="0"/>
        <v>3762.288</v>
      </c>
      <c r="C17" s="23">
        <f>C18+C20</f>
        <v>3762.288</v>
      </c>
      <c r="D17" s="23">
        <f>D18+D20</f>
        <v>0</v>
      </c>
      <c r="E17" s="23">
        <f>E18+E20</f>
        <v>0</v>
      </c>
      <c r="F17" s="24">
        <f>F18+F20</f>
        <v>0</v>
      </c>
      <c r="G17" s="7"/>
      <c r="H17" s="7"/>
      <c r="I17" s="7"/>
      <c r="J17" s="7"/>
      <c r="K17" s="7"/>
      <c r="L17" s="7"/>
      <c r="M17" s="7"/>
      <c r="N17" s="7"/>
      <c r="O17" s="7"/>
    </row>
    <row r="18" spans="1:15" s="2" customFormat="1" ht="24.75" customHeight="1">
      <c r="A18" s="47" t="s">
        <v>17</v>
      </c>
      <c r="B18" s="87">
        <f t="shared" si="0"/>
        <v>3762.288</v>
      </c>
      <c r="C18" s="79">
        <v>3762.288</v>
      </c>
      <c r="D18" s="59"/>
      <c r="E18" s="59"/>
      <c r="F18" s="74"/>
      <c r="G18" s="7"/>
      <c r="H18" s="7"/>
      <c r="I18" s="7"/>
      <c r="J18" s="7"/>
      <c r="K18" s="7"/>
      <c r="L18" s="7"/>
      <c r="M18" s="7"/>
      <c r="N18" s="7"/>
      <c r="O18" s="7"/>
    </row>
    <row r="19" spans="1:15" s="51" customFormat="1" ht="26.25" customHeight="1">
      <c r="A19" s="52" t="s">
        <v>67</v>
      </c>
      <c r="B19" s="123">
        <f t="shared" si="0"/>
        <v>10.268</v>
      </c>
      <c r="C19" s="79">
        <v>10.268</v>
      </c>
      <c r="D19" s="120"/>
      <c r="E19" s="120"/>
      <c r="F19" s="121"/>
      <c r="G19" s="45"/>
      <c r="H19" s="45"/>
      <c r="I19" s="45"/>
      <c r="J19" s="45"/>
      <c r="K19" s="45"/>
      <c r="L19" s="45"/>
      <c r="M19" s="45"/>
      <c r="N19" s="45"/>
      <c r="O19" s="45"/>
    </row>
    <row r="20" spans="1:15" s="2" customFormat="1" ht="24.75" customHeight="1">
      <c r="A20" s="47" t="s">
        <v>14</v>
      </c>
      <c r="B20" s="9">
        <f t="shared" si="0"/>
        <v>0</v>
      </c>
      <c r="C20" s="23">
        <f>C21+C22</f>
        <v>0</v>
      </c>
      <c r="D20" s="23">
        <f>D21+D22</f>
        <v>0</v>
      </c>
      <c r="E20" s="23">
        <f>E21+E22</f>
        <v>0</v>
      </c>
      <c r="F20" s="24">
        <f>F21+F22</f>
        <v>0</v>
      </c>
      <c r="G20" s="7"/>
      <c r="H20" s="7"/>
      <c r="I20" s="7"/>
      <c r="J20" s="7"/>
      <c r="K20" s="7"/>
      <c r="L20" s="7"/>
      <c r="M20" s="7"/>
      <c r="N20" s="7"/>
      <c r="O20" s="7"/>
    </row>
    <row r="21" spans="1:15" s="2" customFormat="1" ht="24.75" customHeight="1">
      <c r="A21" s="47" t="s">
        <v>15</v>
      </c>
      <c r="B21" s="9">
        <f t="shared" si="0"/>
        <v>0</v>
      </c>
      <c r="C21" s="59"/>
      <c r="D21" s="59"/>
      <c r="E21" s="59"/>
      <c r="F21" s="74"/>
      <c r="G21" s="7"/>
      <c r="H21" s="7"/>
      <c r="I21" s="7"/>
      <c r="J21" s="7"/>
      <c r="K21" s="7"/>
      <c r="L21" s="7"/>
      <c r="M21" s="7"/>
      <c r="N21" s="7"/>
      <c r="O21" s="7"/>
    </row>
    <row r="22" spans="1:15" s="2" customFormat="1" ht="24.75" customHeight="1">
      <c r="A22" s="47" t="s">
        <v>16</v>
      </c>
      <c r="B22" s="185">
        <f t="shared" si="0"/>
        <v>0</v>
      </c>
      <c r="C22" s="59"/>
      <c r="D22" s="59"/>
      <c r="E22" s="59"/>
      <c r="F22" s="74"/>
      <c r="G22" s="7"/>
      <c r="H22" s="7"/>
      <c r="I22" s="7"/>
      <c r="J22" s="7"/>
      <c r="K22" s="7"/>
      <c r="L22" s="7"/>
      <c r="M22" s="7"/>
      <c r="N22" s="7"/>
      <c r="O22" s="7"/>
    </row>
    <row r="23" spans="1:22" s="2" customFormat="1" ht="47.25" customHeight="1">
      <c r="A23" s="158" t="s">
        <v>36</v>
      </c>
      <c r="B23" s="9">
        <f t="shared" si="0"/>
        <v>6285.21</v>
      </c>
      <c r="C23" s="23">
        <f>C24+C25</f>
        <v>933.12</v>
      </c>
      <c r="D23" s="23"/>
      <c r="E23" s="23">
        <f>E24+E25</f>
        <v>2378.245</v>
      </c>
      <c r="F23" s="24">
        <f>F24+F25</f>
        <v>2973.8450000000003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6" s="7" customFormat="1" ht="21.75" customHeight="1">
      <c r="A24" s="47" t="s">
        <v>17</v>
      </c>
      <c r="B24" s="9">
        <f t="shared" si="0"/>
        <v>4012.185</v>
      </c>
      <c r="C24" s="11">
        <v>804.828</v>
      </c>
      <c r="D24" s="11">
        <v>0</v>
      </c>
      <c r="E24" s="11">
        <v>2051.399</v>
      </c>
      <c r="F24" s="12">
        <v>1155.958</v>
      </c>
    </row>
    <row r="25" spans="1:22" s="20" customFormat="1" ht="19.5" customHeight="1">
      <c r="A25" s="47" t="s">
        <v>14</v>
      </c>
      <c r="B25" s="9">
        <f t="shared" si="0"/>
        <v>2273.025</v>
      </c>
      <c r="C25" s="23">
        <f>C26+C27</f>
        <v>128.292</v>
      </c>
      <c r="D25" s="23">
        <f>D26+D27</f>
        <v>0</v>
      </c>
      <c r="E25" s="23">
        <f>E26+E27</f>
        <v>326.846</v>
      </c>
      <c r="F25" s="24">
        <f>F26+F27</f>
        <v>1817.887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6" s="7" customFormat="1" ht="17.25" customHeight="1">
      <c r="A26" s="47" t="s">
        <v>15</v>
      </c>
      <c r="B26" s="9">
        <f t="shared" si="0"/>
        <v>1297.608</v>
      </c>
      <c r="C26" s="14"/>
      <c r="D26" s="14"/>
      <c r="E26" s="14">
        <v>79.604</v>
      </c>
      <c r="F26" s="15">
        <v>1218.004</v>
      </c>
    </row>
    <row r="27" spans="1:6" s="7" customFormat="1" ht="17.25" customHeight="1">
      <c r="A27" s="47" t="s">
        <v>16</v>
      </c>
      <c r="B27" s="9">
        <f t="shared" si="0"/>
        <v>975.417</v>
      </c>
      <c r="C27" s="14">
        <v>128.292</v>
      </c>
      <c r="D27" s="14"/>
      <c r="E27" s="14">
        <v>247.242</v>
      </c>
      <c r="F27" s="15">
        <v>599.883</v>
      </c>
    </row>
    <row r="28" spans="1:22" s="2" customFormat="1" ht="35.25" customHeight="1">
      <c r="A28" s="158" t="s">
        <v>6</v>
      </c>
      <c r="B28" s="9">
        <f t="shared" si="0"/>
        <v>1474.1999999999998</v>
      </c>
      <c r="C28" s="23">
        <f>C29+C30</f>
        <v>1474.1999999999998</v>
      </c>
      <c r="D28" s="11"/>
      <c r="E28" s="11"/>
      <c r="F28" s="12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6" s="7" customFormat="1" ht="19.5" customHeight="1">
      <c r="A29" s="47" t="s">
        <v>17</v>
      </c>
      <c r="B29" s="9">
        <f t="shared" si="0"/>
        <v>1471.187</v>
      </c>
      <c r="C29" s="11">
        <v>1471.187</v>
      </c>
      <c r="D29" s="11"/>
      <c r="E29" s="23"/>
      <c r="F29" s="24"/>
    </row>
    <row r="30" spans="1:22" s="20" customFormat="1" ht="18" customHeight="1">
      <c r="A30" s="47" t="s">
        <v>14</v>
      </c>
      <c r="B30" s="9">
        <f t="shared" si="0"/>
        <v>3.013</v>
      </c>
      <c r="C30" s="23">
        <f>C31+C32</f>
        <v>3.013</v>
      </c>
      <c r="D30" s="11"/>
      <c r="E30" s="23"/>
      <c r="F30" s="24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6" s="7" customFormat="1" ht="19.5" customHeight="1">
      <c r="A31" s="47" t="s">
        <v>15</v>
      </c>
      <c r="B31" s="9">
        <f t="shared" si="0"/>
        <v>3.013</v>
      </c>
      <c r="C31" s="14">
        <v>3.013</v>
      </c>
      <c r="D31" s="14"/>
      <c r="E31" s="14"/>
      <c r="F31" s="15"/>
    </row>
    <row r="32" spans="1:6" s="7" customFormat="1" ht="19.5" customHeight="1">
      <c r="A32" s="47" t="s">
        <v>16</v>
      </c>
      <c r="B32" s="9">
        <f t="shared" si="0"/>
        <v>0</v>
      </c>
      <c r="C32" s="14"/>
      <c r="D32" s="14"/>
      <c r="E32" s="14"/>
      <c r="F32" s="15"/>
    </row>
    <row r="33" spans="1:22" s="2" customFormat="1" ht="51" customHeight="1">
      <c r="A33" s="158" t="s">
        <v>72</v>
      </c>
      <c r="B33" s="9">
        <f t="shared" si="0"/>
        <v>0</v>
      </c>
      <c r="C33" s="23">
        <f>C34+C35</f>
        <v>0</v>
      </c>
      <c r="D33" s="23">
        <f>D34+D35</f>
        <v>0</v>
      </c>
      <c r="E33" s="23">
        <f>E34+E35</f>
        <v>0</v>
      </c>
      <c r="F33" s="24">
        <f>F34+F35</f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6" s="7" customFormat="1" ht="21.75" customHeight="1">
      <c r="A34" s="47" t="s">
        <v>17</v>
      </c>
      <c r="B34" s="9">
        <f t="shared" si="0"/>
        <v>0</v>
      </c>
      <c r="C34" s="11"/>
      <c r="D34" s="11"/>
      <c r="E34" s="11"/>
      <c r="F34" s="12"/>
    </row>
    <row r="35" spans="1:22" s="20" customFormat="1" ht="21" customHeight="1">
      <c r="A35" s="47" t="s">
        <v>14</v>
      </c>
      <c r="B35" s="9">
        <f t="shared" si="0"/>
        <v>0</v>
      </c>
      <c r="C35" s="11"/>
      <c r="D35" s="11"/>
      <c r="E35" s="23">
        <f>E36+E37</f>
        <v>0</v>
      </c>
      <c r="F35" s="24">
        <f>F36+F37</f>
        <v>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6" s="7" customFormat="1" ht="21.75" customHeight="1">
      <c r="A36" s="47" t="s">
        <v>15</v>
      </c>
      <c r="B36" s="9">
        <f t="shared" si="0"/>
        <v>0</v>
      </c>
      <c r="C36" s="14"/>
      <c r="D36" s="14"/>
      <c r="E36" s="14"/>
      <c r="F36" s="15"/>
    </row>
    <row r="37" spans="1:6" s="7" customFormat="1" ht="21" customHeight="1">
      <c r="A37" s="47" t="s">
        <v>16</v>
      </c>
      <c r="B37" s="9">
        <f t="shared" si="0"/>
        <v>0</v>
      </c>
      <c r="C37" s="14"/>
      <c r="D37" s="14"/>
      <c r="E37" s="14"/>
      <c r="F37" s="15"/>
    </row>
    <row r="38" spans="1:22" s="2" customFormat="1" ht="41.25" customHeight="1">
      <c r="A38" s="158" t="s">
        <v>73</v>
      </c>
      <c r="B38" s="9">
        <f t="shared" si="0"/>
        <v>12648.792</v>
      </c>
      <c r="C38" s="23">
        <f>C39+C40+C42</f>
        <v>6848.622</v>
      </c>
      <c r="D38" s="23"/>
      <c r="E38" s="23">
        <f>E39+E42</f>
        <v>2203.8669999999997</v>
      </c>
      <c r="F38" s="24">
        <f>F39+F42</f>
        <v>3596.303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6" s="7" customFormat="1" ht="36.75" customHeight="1">
      <c r="A39" s="52" t="s">
        <v>38</v>
      </c>
      <c r="B39" s="9">
        <f t="shared" si="0"/>
        <v>4696.824</v>
      </c>
      <c r="C39" s="11">
        <f>6848.622-C40</f>
        <v>1328.929</v>
      </c>
      <c r="D39" s="11"/>
      <c r="E39" s="23">
        <v>2133.142</v>
      </c>
      <c r="F39" s="24">
        <v>1234.753</v>
      </c>
    </row>
    <row r="40" spans="1:15" s="46" customFormat="1" ht="44.25" customHeight="1">
      <c r="A40" s="122" t="s">
        <v>54</v>
      </c>
      <c r="B40" s="9">
        <f t="shared" si="0"/>
        <v>5519.693</v>
      </c>
      <c r="C40" s="11">
        <v>5519.693</v>
      </c>
      <c r="D40" s="11"/>
      <c r="E40" s="11"/>
      <c r="F40" s="12"/>
      <c r="G40" s="45"/>
      <c r="H40" s="45"/>
      <c r="I40" s="45"/>
      <c r="J40" s="45"/>
      <c r="K40" s="45"/>
      <c r="L40" s="45"/>
      <c r="M40" s="45"/>
      <c r="N40" s="45"/>
      <c r="O40" s="45"/>
    </row>
    <row r="41" spans="1:15" s="46" customFormat="1" ht="44.25" customHeight="1">
      <c r="A41" s="52" t="s">
        <v>43</v>
      </c>
      <c r="B41" s="114">
        <f t="shared" si="0"/>
        <v>7.648</v>
      </c>
      <c r="C41" s="115">
        <v>7.648</v>
      </c>
      <c r="D41" s="116"/>
      <c r="E41" s="116"/>
      <c r="F41" s="60"/>
      <c r="G41" s="45"/>
      <c r="H41" s="45"/>
      <c r="I41" s="45"/>
      <c r="J41" s="45"/>
      <c r="K41" s="45"/>
      <c r="L41" s="45"/>
      <c r="M41" s="45"/>
      <c r="N41" s="45"/>
      <c r="O41" s="45"/>
    </row>
    <row r="42" spans="1:22" s="20" customFormat="1" ht="21.75" customHeight="1">
      <c r="A42" s="47" t="s">
        <v>14</v>
      </c>
      <c r="B42" s="9">
        <f t="shared" si="0"/>
        <v>2432.2749999999996</v>
      </c>
      <c r="C42" s="11"/>
      <c r="D42" s="11"/>
      <c r="E42" s="23">
        <f>E43+E44+E45</f>
        <v>70.725</v>
      </c>
      <c r="F42" s="24">
        <f>F43+F44+F45</f>
        <v>2361.5499999999997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6" s="7" customFormat="1" ht="21.75" customHeight="1">
      <c r="A43" s="47" t="s">
        <v>15</v>
      </c>
      <c r="B43" s="9">
        <f t="shared" si="0"/>
        <v>2311.1569999999997</v>
      </c>
      <c r="C43" s="14"/>
      <c r="D43" s="14"/>
      <c r="E43" s="14">
        <v>70.725</v>
      </c>
      <c r="F43" s="15">
        <v>2240.432</v>
      </c>
    </row>
    <row r="44" spans="1:6" s="7" customFormat="1" ht="21.75" customHeight="1">
      <c r="A44" s="47" t="s">
        <v>57</v>
      </c>
      <c r="B44" s="9">
        <f t="shared" si="0"/>
        <v>89.518</v>
      </c>
      <c r="C44" s="14"/>
      <c r="D44" s="14"/>
      <c r="E44" s="14"/>
      <c r="F44" s="15">
        <v>89.518</v>
      </c>
    </row>
    <row r="45" spans="1:6" s="7" customFormat="1" ht="21.75" customHeight="1">
      <c r="A45" s="47" t="s">
        <v>16</v>
      </c>
      <c r="B45" s="9">
        <f t="shared" si="0"/>
        <v>31.6</v>
      </c>
      <c r="C45" s="14"/>
      <c r="D45" s="14"/>
      <c r="E45" s="14"/>
      <c r="F45" s="15">
        <v>31.6</v>
      </c>
    </row>
    <row r="46" spans="1:22" s="2" customFormat="1" ht="35.25" customHeight="1">
      <c r="A46" s="158" t="s">
        <v>35</v>
      </c>
      <c r="B46" s="9">
        <f t="shared" si="0"/>
        <v>111.18299999999999</v>
      </c>
      <c r="C46" s="23"/>
      <c r="D46" s="23"/>
      <c r="E46" s="23">
        <f>E47+E48</f>
        <v>53.463</v>
      </c>
      <c r="F46" s="24">
        <f>F47+F48</f>
        <v>57.72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6" s="7" customFormat="1" ht="22.5" customHeight="1">
      <c r="A47" s="47" t="s">
        <v>17</v>
      </c>
      <c r="B47" s="9">
        <f t="shared" si="0"/>
        <v>83.96000000000001</v>
      </c>
      <c r="C47" s="11"/>
      <c r="D47" s="11"/>
      <c r="E47" s="23">
        <v>53.463</v>
      </c>
      <c r="F47" s="24">
        <v>30.497</v>
      </c>
    </row>
    <row r="48" spans="1:22" s="20" customFormat="1" ht="24.75" customHeight="1">
      <c r="A48" s="47" t="s">
        <v>14</v>
      </c>
      <c r="B48" s="9">
        <f t="shared" si="0"/>
        <v>27.223</v>
      </c>
      <c r="C48" s="11"/>
      <c r="D48" s="11"/>
      <c r="E48" s="23">
        <f>E49+E50</f>
        <v>0</v>
      </c>
      <c r="F48" s="24">
        <f>F49+F50</f>
        <v>27.223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6" s="7" customFormat="1" ht="18" customHeight="1">
      <c r="A49" s="47" t="s">
        <v>15</v>
      </c>
      <c r="B49" s="9">
        <f t="shared" si="0"/>
        <v>21.872</v>
      </c>
      <c r="C49" s="14"/>
      <c r="D49" s="14"/>
      <c r="E49" s="14"/>
      <c r="F49" s="15">
        <v>21.872</v>
      </c>
    </row>
    <row r="50" spans="1:6" s="7" customFormat="1" ht="18" customHeight="1">
      <c r="A50" s="47" t="s">
        <v>16</v>
      </c>
      <c r="B50" s="9">
        <f t="shared" si="0"/>
        <v>5.351</v>
      </c>
      <c r="C50" s="14"/>
      <c r="D50" s="14"/>
      <c r="E50" s="14"/>
      <c r="F50" s="15">
        <v>5.351</v>
      </c>
    </row>
    <row r="51" spans="1:6" s="7" customFormat="1" ht="53.25" customHeight="1">
      <c r="A51" s="158" t="s">
        <v>74</v>
      </c>
      <c r="B51" s="9">
        <f t="shared" si="0"/>
        <v>13.843</v>
      </c>
      <c r="C51" s="23">
        <f>C52+C53</f>
        <v>0</v>
      </c>
      <c r="D51" s="23"/>
      <c r="E51" s="23">
        <f>E52+E53</f>
        <v>0</v>
      </c>
      <c r="F51" s="24">
        <f>F52+F53</f>
        <v>13.843</v>
      </c>
    </row>
    <row r="52" spans="1:6" s="7" customFormat="1" ht="23.25" customHeight="1">
      <c r="A52" s="47" t="s">
        <v>17</v>
      </c>
      <c r="B52" s="9">
        <f t="shared" si="0"/>
        <v>13.843</v>
      </c>
      <c r="C52" s="11"/>
      <c r="D52" s="11"/>
      <c r="E52" s="11"/>
      <c r="F52" s="12">
        <v>13.843</v>
      </c>
    </row>
    <row r="53" spans="1:22" s="20" customFormat="1" ht="23.25" customHeight="1">
      <c r="A53" s="47" t="s">
        <v>14</v>
      </c>
      <c r="B53" s="9">
        <f t="shared" si="0"/>
        <v>0</v>
      </c>
      <c r="C53" s="23">
        <f>C54+C55</f>
        <v>0</v>
      </c>
      <c r="D53" s="11"/>
      <c r="E53" s="23"/>
      <c r="F53" s="24">
        <f>F54+F55</f>
        <v>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6" s="7" customFormat="1" ht="23.25" customHeight="1">
      <c r="A54" s="47" t="s">
        <v>15</v>
      </c>
      <c r="B54" s="9">
        <f t="shared" si="0"/>
        <v>0</v>
      </c>
      <c r="C54" s="23"/>
      <c r="D54" s="23"/>
      <c r="E54" s="23"/>
      <c r="F54" s="15"/>
    </row>
    <row r="55" spans="1:6" s="7" customFormat="1" ht="23.25" customHeight="1">
      <c r="A55" s="47" t="s">
        <v>16</v>
      </c>
      <c r="B55" s="9">
        <f t="shared" si="0"/>
        <v>0</v>
      </c>
      <c r="C55" s="23"/>
      <c r="D55" s="23"/>
      <c r="E55" s="23"/>
      <c r="F55" s="24"/>
    </row>
    <row r="56" spans="1:22" s="6" customFormat="1" ht="42" customHeight="1">
      <c r="A56" s="158" t="s">
        <v>75</v>
      </c>
      <c r="B56" s="9">
        <f t="shared" si="0"/>
        <v>2426.7980000000002</v>
      </c>
      <c r="C56" s="23">
        <f>C57+C58</f>
        <v>2342.922</v>
      </c>
      <c r="D56" s="23"/>
      <c r="E56" s="23">
        <f>E57+E58</f>
        <v>83.876</v>
      </c>
      <c r="F56" s="24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" customFormat="1" ht="19.5" customHeight="1">
      <c r="A57" s="47" t="s">
        <v>17</v>
      </c>
      <c r="B57" s="9">
        <f t="shared" si="0"/>
        <v>2426.7980000000002</v>
      </c>
      <c r="C57" s="11">
        <v>2342.922</v>
      </c>
      <c r="D57" s="11"/>
      <c r="E57" s="11">
        <v>83.876</v>
      </c>
      <c r="F57" s="12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0" customFormat="1" ht="19.5" customHeight="1">
      <c r="A58" s="47" t="s">
        <v>14</v>
      </c>
      <c r="B58" s="9">
        <f t="shared" si="0"/>
        <v>0</v>
      </c>
      <c r="C58" s="23">
        <f>C59+C60</f>
        <v>0</v>
      </c>
      <c r="D58" s="11"/>
      <c r="E58" s="23">
        <f>E59+E60</f>
        <v>0</v>
      </c>
      <c r="F58" s="24">
        <f>F59+F60</f>
        <v>0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" customFormat="1" ht="19.5" customHeight="1">
      <c r="A59" s="47" t="s">
        <v>15</v>
      </c>
      <c r="B59" s="9">
        <f t="shared" si="0"/>
        <v>0</v>
      </c>
      <c r="C59" s="23"/>
      <c r="D59" s="23"/>
      <c r="E59" s="23"/>
      <c r="F59" s="15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" customFormat="1" ht="19.5" customHeight="1">
      <c r="A60" s="47" t="s">
        <v>16</v>
      </c>
      <c r="B60" s="9">
        <f t="shared" si="0"/>
        <v>0</v>
      </c>
      <c r="C60" s="23"/>
      <c r="D60" s="23"/>
      <c r="E60" s="23"/>
      <c r="F60" s="15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" customFormat="1" ht="24.75" customHeight="1">
      <c r="A61" s="160" t="s">
        <v>30</v>
      </c>
      <c r="B61" s="9">
        <f t="shared" si="0"/>
        <v>550.141</v>
      </c>
      <c r="C61" s="13"/>
      <c r="D61" s="11"/>
      <c r="E61" s="11">
        <f>E62+E63</f>
        <v>400.666</v>
      </c>
      <c r="F61" s="12">
        <f>F62+F63</f>
        <v>149.475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" customFormat="1" ht="21.75" customHeight="1">
      <c r="A62" s="47" t="s">
        <v>17</v>
      </c>
      <c r="B62" s="9">
        <f t="shared" si="0"/>
        <v>550.141</v>
      </c>
      <c r="C62" s="11"/>
      <c r="D62" s="11"/>
      <c r="E62" s="23">
        <v>400.666</v>
      </c>
      <c r="F62" s="24">
        <v>149.475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0" customFormat="1" ht="16.5" customHeight="1">
      <c r="A63" s="47" t="s">
        <v>14</v>
      </c>
      <c r="B63" s="9">
        <f t="shared" si="0"/>
        <v>0</v>
      </c>
      <c r="C63" s="11"/>
      <c r="D63" s="11"/>
      <c r="E63" s="23">
        <f>E64+E65</f>
        <v>0</v>
      </c>
      <c r="F63" s="24">
        <f>F64+F65</f>
        <v>0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" customFormat="1" ht="18" customHeight="1">
      <c r="A64" s="47" t="s">
        <v>15</v>
      </c>
      <c r="B64" s="9">
        <f t="shared" si="0"/>
        <v>0</v>
      </c>
      <c r="C64" s="13"/>
      <c r="D64" s="11"/>
      <c r="E64" s="13"/>
      <c r="F64" s="19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2" customFormat="1" ht="18" customHeight="1">
      <c r="A65" s="47" t="s">
        <v>16</v>
      </c>
      <c r="B65" s="9">
        <f t="shared" si="0"/>
        <v>0</v>
      </c>
      <c r="C65" s="13"/>
      <c r="D65" s="11"/>
      <c r="E65" s="13"/>
      <c r="F65" s="19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2" customFormat="1" ht="24.75" customHeight="1">
      <c r="A66" s="160" t="s">
        <v>4</v>
      </c>
      <c r="B66" s="9">
        <f t="shared" si="0"/>
        <v>811.439</v>
      </c>
      <c r="C66" s="11">
        <f>C67+C68+C74</f>
        <v>811.439</v>
      </c>
      <c r="D66" s="11"/>
      <c r="E66" s="11"/>
      <c r="F66" s="12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2" customFormat="1" ht="37.5" customHeight="1">
      <c r="A67" s="52" t="s">
        <v>38</v>
      </c>
      <c r="B67" s="9">
        <f t="shared" si="0"/>
        <v>388.62</v>
      </c>
      <c r="C67" s="23">
        <f>811.439-C68</f>
        <v>388.62</v>
      </c>
      <c r="D67" s="11"/>
      <c r="E67" s="23"/>
      <c r="F67" s="24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15" s="6" customFormat="1" ht="56.25" customHeight="1">
      <c r="A68" s="122" t="s">
        <v>48</v>
      </c>
      <c r="B68" s="87">
        <f t="shared" si="0"/>
        <v>422.81899999999996</v>
      </c>
      <c r="C68" s="88">
        <f>C70+C72</f>
        <v>422.81899999999996</v>
      </c>
      <c r="D68" s="175"/>
      <c r="E68" s="175"/>
      <c r="F68" s="24"/>
      <c r="G68" s="7"/>
      <c r="H68" s="7"/>
      <c r="I68" s="7"/>
      <c r="J68" s="7"/>
      <c r="K68" s="7"/>
      <c r="L68" s="7"/>
      <c r="M68" s="7"/>
      <c r="N68" s="7"/>
      <c r="O68" s="7"/>
    </row>
    <row r="69" spans="1:15" s="6" customFormat="1" ht="36" customHeight="1">
      <c r="A69" s="52" t="s">
        <v>49</v>
      </c>
      <c r="B69" s="123">
        <f t="shared" si="0"/>
        <v>0.728</v>
      </c>
      <c r="C69" s="88">
        <f>C71+C73</f>
        <v>0.728</v>
      </c>
      <c r="D69" s="175"/>
      <c r="E69" s="175"/>
      <c r="F69" s="24"/>
      <c r="G69" s="7"/>
      <c r="H69" s="7"/>
      <c r="I69" s="7"/>
      <c r="J69" s="7"/>
      <c r="K69" s="7"/>
      <c r="L69" s="7"/>
      <c r="M69" s="7"/>
      <c r="N69" s="7"/>
      <c r="O69" s="7"/>
    </row>
    <row r="70" spans="1:15" s="6" customFormat="1" ht="28.5" customHeight="1">
      <c r="A70" s="61" t="s">
        <v>50</v>
      </c>
      <c r="B70" s="62">
        <f aca="true" t="shared" si="1" ref="B70:B133">C70+D70+E70+F70</f>
        <v>261.592</v>
      </c>
      <c r="C70" s="65">
        <v>261.592</v>
      </c>
      <c r="D70" s="64"/>
      <c r="E70" s="64"/>
      <c r="F70" s="24"/>
      <c r="G70" s="7"/>
      <c r="H70" s="7"/>
      <c r="I70" s="7"/>
      <c r="J70" s="7"/>
      <c r="K70" s="7"/>
      <c r="L70" s="7"/>
      <c r="M70" s="7"/>
      <c r="N70" s="7"/>
      <c r="O70" s="7"/>
    </row>
    <row r="71" spans="1:15" s="6" customFormat="1" ht="28.5" customHeight="1">
      <c r="A71" s="61" t="s">
        <v>51</v>
      </c>
      <c r="B71" s="62">
        <f t="shared" si="1"/>
        <v>0.419</v>
      </c>
      <c r="C71" s="65">
        <v>0.419</v>
      </c>
      <c r="D71" s="65"/>
      <c r="E71" s="65"/>
      <c r="F71" s="24"/>
      <c r="G71" s="7"/>
      <c r="H71" s="7"/>
      <c r="I71" s="7"/>
      <c r="J71" s="7"/>
      <c r="K71" s="7"/>
      <c r="L71" s="7"/>
      <c r="M71" s="7"/>
      <c r="N71" s="7"/>
      <c r="O71" s="7"/>
    </row>
    <row r="72" spans="1:15" s="6" customFormat="1" ht="28.5" customHeight="1">
      <c r="A72" s="61" t="s">
        <v>52</v>
      </c>
      <c r="B72" s="62">
        <f t="shared" si="1"/>
        <v>161.227</v>
      </c>
      <c r="C72" s="65">
        <v>161.227</v>
      </c>
      <c r="D72" s="64"/>
      <c r="E72" s="64"/>
      <c r="F72" s="24"/>
      <c r="G72" s="7"/>
      <c r="H72" s="7"/>
      <c r="I72" s="7"/>
      <c r="J72" s="7"/>
      <c r="K72" s="7"/>
      <c r="L72" s="7"/>
      <c r="M72" s="7"/>
      <c r="N72" s="7"/>
      <c r="O72" s="7"/>
    </row>
    <row r="73" spans="1:15" s="6" customFormat="1" ht="28.5" customHeight="1">
      <c r="A73" s="61" t="s">
        <v>53</v>
      </c>
      <c r="B73" s="62">
        <f t="shared" si="1"/>
        <v>0.309</v>
      </c>
      <c r="C73" s="65">
        <v>0.309</v>
      </c>
      <c r="D73" s="65"/>
      <c r="E73" s="65"/>
      <c r="F73" s="24"/>
      <c r="G73" s="7"/>
      <c r="H73" s="7"/>
      <c r="I73" s="7"/>
      <c r="J73" s="7"/>
      <c r="K73" s="7"/>
      <c r="L73" s="7"/>
      <c r="M73" s="7"/>
      <c r="N73" s="7"/>
      <c r="O73" s="7"/>
    </row>
    <row r="74" spans="1:22" s="20" customFormat="1" ht="17.25" customHeight="1">
      <c r="A74" s="47" t="s">
        <v>14</v>
      </c>
      <c r="B74" s="9">
        <f t="shared" si="1"/>
        <v>0</v>
      </c>
      <c r="C74" s="23">
        <f>C75+C76</f>
        <v>0</v>
      </c>
      <c r="D74" s="11"/>
      <c r="E74" s="23"/>
      <c r="F74" s="24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" customFormat="1" ht="17.25" customHeight="1">
      <c r="A75" s="47" t="s">
        <v>15</v>
      </c>
      <c r="B75" s="9">
        <f t="shared" si="1"/>
        <v>0</v>
      </c>
      <c r="C75" s="14"/>
      <c r="D75" s="11"/>
      <c r="E75" s="11"/>
      <c r="F75" s="12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2" customFormat="1" ht="17.25" customHeight="1">
      <c r="A76" s="47" t="s">
        <v>16</v>
      </c>
      <c r="B76" s="9">
        <f t="shared" si="1"/>
        <v>0</v>
      </c>
      <c r="C76" s="14"/>
      <c r="D76" s="11"/>
      <c r="E76" s="11"/>
      <c r="F76" s="12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2" customFormat="1" ht="77.25" customHeight="1">
      <c r="A77" s="158" t="s">
        <v>33</v>
      </c>
      <c r="B77" s="9">
        <f t="shared" si="1"/>
        <v>2011.3719999999998</v>
      </c>
      <c r="C77" s="23">
        <f>C78+C79</f>
        <v>1157.484</v>
      </c>
      <c r="D77" s="23">
        <f>D78+D81</f>
        <v>0</v>
      </c>
      <c r="E77" s="23">
        <f>E78+E81</f>
        <v>425.183</v>
      </c>
      <c r="F77" s="24">
        <f>F78+F81</f>
        <v>428.70500000000004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2" customFormat="1" ht="47.25" customHeight="1">
      <c r="A78" s="47" t="s">
        <v>17</v>
      </c>
      <c r="B78" s="9">
        <f t="shared" si="1"/>
        <v>761.7469999999998</v>
      </c>
      <c r="C78" s="23">
        <f>1157.484-C79</f>
        <v>208.37999999999988</v>
      </c>
      <c r="D78" s="23"/>
      <c r="E78" s="23">
        <v>425.183</v>
      </c>
      <c r="F78" s="24">
        <v>128.184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0" customFormat="1" ht="27" customHeight="1">
      <c r="A79" s="52" t="s">
        <v>79</v>
      </c>
      <c r="B79" s="9">
        <f>C79+D79+E79+F79</f>
        <v>949.104</v>
      </c>
      <c r="C79" s="130">
        <v>949.104</v>
      </c>
      <c r="D79" s="11"/>
      <c r="E79" s="11"/>
      <c r="F79" s="12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2" customFormat="1" ht="19.5" customHeight="1">
      <c r="A80" s="52" t="s">
        <v>43</v>
      </c>
      <c r="B80" s="123">
        <f>C80+D80+E80+F80</f>
        <v>1.43</v>
      </c>
      <c r="C80" s="130">
        <v>1.43</v>
      </c>
      <c r="D80" s="116"/>
      <c r="E80" s="116"/>
      <c r="F80" s="60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2" customFormat="1" ht="19.5" customHeight="1">
      <c r="A81" s="47" t="s">
        <v>14</v>
      </c>
      <c r="B81" s="9">
        <f t="shared" si="1"/>
        <v>300.521</v>
      </c>
      <c r="C81" s="23">
        <f>C82+C83</f>
        <v>0</v>
      </c>
      <c r="D81" s="23">
        <f>D82+D83</f>
        <v>0</v>
      </c>
      <c r="E81" s="23">
        <f>E82+E83</f>
        <v>0</v>
      </c>
      <c r="F81" s="24">
        <f>F82+F83</f>
        <v>300.521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46" s="2" customFormat="1" ht="23.25" customHeight="1">
      <c r="A82" s="47" t="s">
        <v>15</v>
      </c>
      <c r="B82" s="9">
        <f t="shared" si="1"/>
        <v>262.036</v>
      </c>
      <c r="C82" s="14"/>
      <c r="D82" s="11"/>
      <c r="E82" s="11"/>
      <c r="F82" s="12">
        <v>262.036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</row>
    <row r="83" spans="1:46" s="2" customFormat="1" ht="23.25" customHeight="1">
      <c r="A83" s="47" t="s">
        <v>16</v>
      </c>
      <c r="B83" s="9">
        <f t="shared" si="1"/>
        <v>38.485</v>
      </c>
      <c r="C83" s="14"/>
      <c r="D83" s="11"/>
      <c r="E83" s="11"/>
      <c r="F83" s="12">
        <v>38.485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</row>
    <row r="84" spans="1:15" s="46" customFormat="1" ht="44.25" customHeight="1">
      <c r="A84" s="158" t="s">
        <v>29</v>
      </c>
      <c r="B84" s="9">
        <f t="shared" si="1"/>
        <v>2492.8439999999996</v>
      </c>
      <c r="C84" s="11">
        <f>C85+C86+C88</f>
        <v>2479.769</v>
      </c>
      <c r="D84" s="11"/>
      <c r="E84" s="11">
        <f>E85+E88</f>
        <v>0</v>
      </c>
      <c r="F84" s="12">
        <f>F85+F88</f>
        <v>13.075</v>
      </c>
      <c r="G84" s="45"/>
      <c r="H84" s="45"/>
      <c r="I84" s="45"/>
      <c r="J84" s="45"/>
      <c r="K84" s="45"/>
      <c r="L84" s="45"/>
      <c r="M84" s="45"/>
      <c r="N84" s="45"/>
      <c r="O84" s="45"/>
    </row>
    <row r="85" spans="1:15" s="46" customFormat="1" ht="44.25" customHeight="1">
      <c r="A85" s="47" t="s">
        <v>17</v>
      </c>
      <c r="B85" s="9">
        <f t="shared" si="1"/>
        <v>980.1839999999997</v>
      </c>
      <c r="C85" s="23">
        <f>2479.769-C86</f>
        <v>967.1089999999997</v>
      </c>
      <c r="D85" s="23"/>
      <c r="E85" s="23"/>
      <c r="F85" s="24">
        <v>13.075</v>
      </c>
      <c r="G85" s="45"/>
      <c r="H85" s="45"/>
      <c r="I85" s="45"/>
      <c r="J85" s="45"/>
      <c r="K85" s="45"/>
      <c r="L85" s="45"/>
      <c r="M85" s="45"/>
      <c r="N85" s="45"/>
      <c r="O85" s="45"/>
    </row>
    <row r="86" spans="1:46" s="2" customFormat="1" ht="23.25" customHeight="1">
      <c r="A86" s="52" t="s">
        <v>56</v>
      </c>
      <c r="B86" s="9">
        <f t="shared" si="1"/>
        <v>1512.66</v>
      </c>
      <c r="C86" s="130">
        <v>1512.66</v>
      </c>
      <c r="D86" s="11"/>
      <c r="E86" s="11"/>
      <c r="F86" s="12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</row>
    <row r="87" spans="1:46" s="2" customFormat="1" ht="23.25" customHeight="1">
      <c r="A87" s="52" t="s">
        <v>43</v>
      </c>
      <c r="B87" s="123">
        <f t="shared" si="1"/>
        <v>2.299</v>
      </c>
      <c r="C87" s="130">
        <v>2.299</v>
      </c>
      <c r="D87" s="116"/>
      <c r="E87" s="116"/>
      <c r="F87" s="60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</row>
    <row r="88" spans="1:46" s="2" customFormat="1" ht="23.25" customHeight="1">
      <c r="A88" s="47" t="s">
        <v>14</v>
      </c>
      <c r="B88" s="9">
        <f t="shared" si="1"/>
        <v>0</v>
      </c>
      <c r="C88" s="14"/>
      <c r="D88" s="11"/>
      <c r="E88" s="11">
        <f>E90+E89</f>
        <v>0</v>
      </c>
      <c r="F88" s="12">
        <f>F90+F89</f>
        <v>0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</row>
    <row r="89" spans="1:46" s="2" customFormat="1" ht="23.25" customHeight="1">
      <c r="A89" s="47" t="s">
        <v>15</v>
      </c>
      <c r="B89" s="9">
        <f t="shared" si="1"/>
        <v>0</v>
      </c>
      <c r="C89" s="14"/>
      <c r="D89" s="11"/>
      <c r="E89" s="13"/>
      <c r="F89" s="19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</row>
    <row r="90" spans="1:46" s="2" customFormat="1" ht="23.25" customHeight="1">
      <c r="A90" s="47" t="s">
        <v>16</v>
      </c>
      <c r="B90" s="9">
        <f t="shared" si="1"/>
        <v>0</v>
      </c>
      <c r="C90" s="14"/>
      <c r="D90" s="11"/>
      <c r="E90" s="13"/>
      <c r="F90" s="19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</row>
    <row r="91" spans="1:46" s="2" customFormat="1" ht="23.25" customHeight="1">
      <c r="A91" s="158" t="s">
        <v>32</v>
      </c>
      <c r="B91" s="9">
        <f t="shared" si="1"/>
        <v>27.836</v>
      </c>
      <c r="C91" s="11">
        <f>C92+C93</f>
        <v>0</v>
      </c>
      <c r="D91" s="11"/>
      <c r="E91" s="11">
        <f>E92+E93</f>
        <v>27.836</v>
      </c>
      <c r="F91" s="12">
        <f>F92+F93</f>
        <v>0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</row>
    <row r="92" spans="1:46" s="2" customFormat="1" ht="23.25" customHeight="1">
      <c r="A92" s="47" t="s">
        <v>17</v>
      </c>
      <c r="B92" s="9">
        <f t="shared" si="1"/>
        <v>27.836</v>
      </c>
      <c r="C92" s="66"/>
      <c r="D92" s="66"/>
      <c r="E92" s="66">
        <v>27.836</v>
      </c>
      <c r="F92" s="60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</row>
    <row r="93" spans="1:46" s="2" customFormat="1" ht="23.25" customHeight="1">
      <c r="A93" s="47" t="s">
        <v>14</v>
      </c>
      <c r="B93" s="9">
        <f t="shared" si="1"/>
        <v>0</v>
      </c>
      <c r="C93" s="14"/>
      <c r="D93" s="11"/>
      <c r="E93" s="11">
        <f>E95+E94</f>
        <v>0</v>
      </c>
      <c r="F93" s="12">
        <f>F95+F94</f>
        <v>0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</row>
    <row r="94" spans="1:46" s="2" customFormat="1" ht="29.25" customHeight="1">
      <c r="A94" s="47" t="s">
        <v>15</v>
      </c>
      <c r="B94" s="9">
        <f t="shared" si="1"/>
        <v>0</v>
      </c>
      <c r="C94" s="14"/>
      <c r="D94" s="11"/>
      <c r="E94" s="13"/>
      <c r="F94" s="19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</row>
    <row r="95" spans="1:46" s="2" customFormat="1" ht="23.25" customHeight="1">
      <c r="A95" s="47" t="s">
        <v>16</v>
      </c>
      <c r="B95" s="9">
        <f t="shared" si="1"/>
        <v>0</v>
      </c>
      <c r="C95" s="14"/>
      <c r="D95" s="11"/>
      <c r="E95" s="13"/>
      <c r="F95" s="19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</row>
    <row r="96" spans="1:46" s="2" customFormat="1" ht="36.75" customHeight="1">
      <c r="A96" s="158" t="s">
        <v>28</v>
      </c>
      <c r="B96" s="9">
        <f t="shared" si="1"/>
        <v>112.19399999999999</v>
      </c>
      <c r="C96" s="14"/>
      <c r="D96" s="11"/>
      <c r="E96" s="11">
        <f>E97+E98</f>
        <v>0</v>
      </c>
      <c r="F96" s="12">
        <f>F97+F98</f>
        <v>112.19399999999999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</row>
    <row r="97" spans="1:46" s="2" customFormat="1" ht="23.25" customHeight="1">
      <c r="A97" s="47" t="s">
        <v>17</v>
      </c>
      <c r="B97" s="9">
        <f t="shared" si="1"/>
        <v>17.522</v>
      </c>
      <c r="C97" s="14"/>
      <c r="D97" s="11"/>
      <c r="E97" s="11"/>
      <c r="F97" s="198">
        <v>17.522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</row>
    <row r="98" spans="1:46" s="2" customFormat="1" ht="23.25" customHeight="1">
      <c r="A98" s="47" t="s">
        <v>14</v>
      </c>
      <c r="B98" s="9">
        <f t="shared" si="1"/>
        <v>94.672</v>
      </c>
      <c r="C98" s="14"/>
      <c r="D98" s="11"/>
      <c r="E98" s="11">
        <f>E100+E99</f>
        <v>0</v>
      </c>
      <c r="F98" s="12">
        <f>F100+F99</f>
        <v>94.672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</row>
    <row r="99" spans="1:46" s="2" customFormat="1" ht="27" customHeight="1">
      <c r="A99" s="47" t="s">
        <v>15</v>
      </c>
      <c r="B99" s="9">
        <f t="shared" si="1"/>
        <v>94.672</v>
      </c>
      <c r="C99" s="14"/>
      <c r="D99" s="11"/>
      <c r="E99" s="13"/>
      <c r="F99" s="19">
        <v>94.672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</row>
    <row r="100" spans="1:46" s="2" customFormat="1" ht="23.25" customHeight="1">
      <c r="A100" s="47" t="s">
        <v>16</v>
      </c>
      <c r="B100" s="9">
        <f t="shared" si="1"/>
        <v>0</v>
      </c>
      <c r="C100" s="14"/>
      <c r="D100" s="11"/>
      <c r="E100" s="13"/>
      <c r="F100" s="19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</row>
    <row r="101" spans="1:46" s="2" customFormat="1" ht="38.25" customHeight="1">
      <c r="A101" s="158" t="s">
        <v>34</v>
      </c>
      <c r="B101" s="9">
        <f t="shared" si="1"/>
        <v>218.76399999999998</v>
      </c>
      <c r="C101" s="14"/>
      <c r="D101" s="11"/>
      <c r="E101" s="11">
        <f>E102+E103</f>
        <v>13.452</v>
      </c>
      <c r="F101" s="12">
        <f>F102+F103</f>
        <v>205.31199999999998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</row>
    <row r="102" spans="1:46" s="2" customFormat="1" ht="23.25" customHeight="1">
      <c r="A102" s="47" t="s">
        <v>17</v>
      </c>
      <c r="B102" s="9">
        <f t="shared" si="1"/>
        <v>62.975</v>
      </c>
      <c r="C102" s="14"/>
      <c r="D102" s="11"/>
      <c r="E102" s="23">
        <v>13.452</v>
      </c>
      <c r="F102" s="24">
        <v>49.523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</row>
    <row r="103" spans="1:46" s="2" customFormat="1" ht="23.25" customHeight="1">
      <c r="A103" s="47" t="s">
        <v>14</v>
      </c>
      <c r="B103" s="9">
        <f t="shared" si="1"/>
        <v>155.789</v>
      </c>
      <c r="C103" s="14"/>
      <c r="D103" s="11"/>
      <c r="E103" s="11">
        <f>E105+E104</f>
        <v>0</v>
      </c>
      <c r="F103" s="12">
        <f>F105+F104</f>
        <v>155.789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</row>
    <row r="104" spans="1:30" s="2" customFormat="1" ht="23.25" customHeight="1">
      <c r="A104" s="47" t="s">
        <v>15</v>
      </c>
      <c r="B104" s="9">
        <f t="shared" si="1"/>
        <v>0</v>
      </c>
      <c r="C104" s="14"/>
      <c r="D104" s="11"/>
      <c r="E104" s="11"/>
      <c r="F104" s="12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1:30" s="2" customFormat="1" ht="23.25" customHeight="1">
      <c r="A105" s="47" t="s">
        <v>16</v>
      </c>
      <c r="B105" s="9">
        <f t="shared" si="1"/>
        <v>155.789</v>
      </c>
      <c r="C105" s="14"/>
      <c r="D105" s="11"/>
      <c r="E105" s="11"/>
      <c r="F105" s="12">
        <v>155.789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1:30" s="2" customFormat="1" ht="23.25" customHeight="1">
      <c r="A106" s="158" t="s">
        <v>26</v>
      </c>
      <c r="B106" s="9">
        <f t="shared" si="1"/>
        <v>428.496</v>
      </c>
      <c r="C106" s="11">
        <f>C107+C108</f>
        <v>0</v>
      </c>
      <c r="D106" s="11"/>
      <c r="E106" s="11">
        <f>E107+E108</f>
        <v>428.496</v>
      </c>
      <c r="F106" s="12">
        <f>F107+F108</f>
        <v>0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1:30" s="2" customFormat="1" ht="23.25" customHeight="1">
      <c r="A107" s="47" t="s">
        <v>17</v>
      </c>
      <c r="B107" s="9">
        <f t="shared" si="1"/>
        <v>428.496</v>
      </c>
      <c r="C107" s="66"/>
      <c r="D107" s="66"/>
      <c r="E107" s="66">
        <v>428.496</v>
      </c>
      <c r="F107" s="60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1:30" s="2" customFormat="1" ht="23.25" customHeight="1">
      <c r="A108" s="47" t="s">
        <v>14</v>
      </c>
      <c r="B108" s="9">
        <f t="shared" si="1"/>
        <v>0</v>
      </c>
      <c r="C108" s="14"/>
      <c r="D108" s="11"/>
      <c r="E108" s="11">
        <f>E110+E109</f>
        <v>0</v>
      </c>
      <c r="F108" s="12">
        <f>F110+F109</f>
        <v>0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spans="1:30" s="2" customFormat="1" ht="25.5" customHeight="1">
      <c r="A109" s="47" t="s">
        <v>15</v>
      </c>
      <c r="B109" s="9">
        <f t="shared" si="1"/>
        <v>0</v>
      </c>
      <c r="C109" s="14"/>
      <c r="D109" s="11"/>
      <c r="E109" s="13"/>
      <c r="F109" s="19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1:30" s="2" customFormat="1" ht="23.25" customHeight="1">
      <c r="A110" s="47" t="s">
        <v>16</v>
      </c>
      <c r="B110" s="9">
        <f t="shared" si="1"/>
        <v>0</v>
      </c>
      <c r="C110" s="14"/>
      <c r="D110" s="11"/>
      <c r="E110" s="13"/>
      <c r="F110" s="19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1:30" s="2" customFormat="1" ht="23.25" customHeight="1">
      <c r="A111" s="158" t="s">
        <v>27</v>
      </c>
      <c r="B111" s="9">
        <f t="shared" si="1"/>
        <v>529.621</v>
      </c>
      <c r="C111" s="14"/>
      <c r="D111" s="11"/>
      <c r="E111" s="11">
        <f>E112+E113</f>
        <v>529.621</v>
      </c>
      <c r="F111" s="12">
        <f>F112+F113</f>
        <v>0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1:30" s="2" customFormat="1" ht="23.25" customHeight="1">
      <c r="A112" s="47" t="s">
        <v>17</v>
      </c>
      <c r="B112" s="9">
        <f t="shared" si="1"/>
        <v>529.621</v>
      </c>
      <c r="C112" s="14"/>
      <c r="D112" s="11"/>
      <c r="E112" s="11">
        <v>529.621</v>
      </c>
      <c r="F112" s="171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spans="1:30" s="2" customFormat="1" ht="23.25" customHeight="1">
      <c r="A113" s="47" t="s">
        <v>14</v>
      </c>
      <c r="B113" s="9">
        <f t="shared" si="1"/>
        <v>0</v>
      </c>
      <c r="C113" s="14"/>
      <c r="D113" s="11"/>
      <c r="E113" s="11">
        <f>E115+E114</f>
        <v>0</v>
      </c>
      <c r="F113" s="12">
        <f>F115+F114</f>
        <v>0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spans="1:30" s="2" customFormat="1" ht="32.25" customHeight="1">
      <c r="A114" s="47" t="s">
        <v>15</v>
      </c>
      <c r="B114" s="9">
        <f t="shared" si="1"/>
        <v>0</v>
      </c>
      <c r="C114" s="14"/>
      <c r="D114" s="11"/>
      <c r="E114" s="13"/>
      <c r="F114" s="19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spans="1:30" s="2" customFormat="1" ht="23.25" customHeight="1">
      <c r="A115" s="47" t="s">
        <v>16</v>
      </c>
      <c r="B115" s="9">
        <f t="shared" si="1"/>
        <v>0</v>
      </c>
      <c r="C115" s="14"/>
      <c r="D115" s="11"/>
      <c r="E115" s="13"/>
      <c r="F115" s="19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spans="1:30" s="2" customFormat="1" ht="23.25" customHeight="1">
      <c r="A116" s="158" t="s">
        <v>45</v>
      </c>
      <c r="B116" s="9">
        <f t="shared" si="1"/>
        <v>0</v>
      </c>
      <c r="C116" s="14"/>
      <c r="D116" s="11"/>
      <c r="E116" s="11">
        <f>E117+E118</f>
        <v>0</v>
      </c>
      <c r="F116" s="12">
        <f>F117+F118</f>
        <v>0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spans="1:30" s="2" customFormat="1" ht="23.25" customHeight="1">
      <c r="A117" s="47" t="s">
        <v>17</v>
      </c>
      <c r="B117" s="9">
        <f t="shared" si="1"/>
        <v>0</v>
      </c>
      <c r="C117" s="14"/>
      <c r="D117" s="11"/>
      <c r="E117" s="11"/>
      <c r="F117" s="171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spans="1:30" s="2" customFormat="1" ht="23.25" customHeight="1">
      <c r="A118" s="47" t="s">
        <v>14</v>
      </c>
      <c r="B118" s="9">
        <f t="shared" si="1"/>
        <v>0</v>
      </c>
      <c r="C118" s="14"/>
      <c r="D118" s="11"/>
      <c r="E118" s="11">
        <f>E120+E119</f>
        <v>0</v>
      </c>
      <c r="F118" s="12">
        <f>F120+F119</f>
        <v>0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spans="1:15" s="2" customFormat="1" ht="32.25" customHeight="1">
      <c r="A119" s="47" t="s">
        <v>15</v>
      </c>
      <c r="B119" s="9">
        <f t="shared" si="1"/>
        <v>0</v>
      </c>
      <c r="C119" s="14"/>
      <c r="D119" s="11"/>
      <c r="E119" s="11"/>
      <c r="F119" s="12"/>
      <c r="G119" s="7"/>
      <c r="H119" s="7"/>
      <c r="I119" s="7"/>
      <c r="J119" s="7"/>
      <c r="K119" s="7"/>
      <c r="L119" s="7"/>
      <c r="M119" s="7"/>
      <c r="N119" s="7"/>
      <c r="O119" s="7"/>
    </row>
    <row r="120" spans="1:15" s="2" customFormat="1" ht="23.25" customHeight="1">
      <c r="A120" s="47" t="s">
        <v>16</v>
      </c>
      <c r="B120" s="9">
        <f t="shared" si="1"/>
        <v>0</v>
      </c>
      <c r="C120" s="14"/>
      <c r="D120" s="11"/>
      <c r="E120" s="11"/>
      <c r="F120" s="12"/>
      <c r="G120" s="7"/>
      <c r="H120" s="7"/>
      <c r="I120" s="7"/>
      <c r="J120" s="7"/>
      <c r="K120" s="7"/>
      <c r="L120" s="7"/>
      <c r="M120" s="7"/>
      <c r="N120" s="7"/>
      <c r="O120" s="7"/>
    </row>
    <row r="121" spans="1:15" s="2" customFormat="1" ht="23.25" customHeight="1">
      <c r="A121" s="158" t="s">
        <v>58</v>
      </c>
      <c r="B121" s="9">
        <f t="shared" si="1"/>
        <v>163.10399999999998</v>
      </c>
      <c r="C121" s="14"/>
      <c r="D121" s="11"/>
      <c r="E121" s="11">
        <f>E122+E123</f>
        <v>163.10399999999998</v>
      </c>
      <c r="F121" s="12">
        <f>F122+F123</f>
        <v>0</v>
      </c>
      <c r="G121" s="7"/>
      <c r="H121" s="7"/>
      <c r="I121" s="7"/>
      <c r="J121" s="7"/>
      <c r="K121" s="7"/>
      <c r="L121" s="7"/>
      <c r="M121" s="7"/>
      <c r="N121" s="7"/>
      <c r="O121" s="7"/>
    </row>
    <row r="122" spans="1:15" s="2" customFormat="1" ht="23.25" customHeight="1">
      <c r="A122" s="47" t="s">
        <v>17</v>
      </c>
      <c r="B122" s="9">
        <f t="shared" si="1"/>
        <v>94.884</v>
      </c>
      <c r="C122" s="14"/>
      <c r="D122" s="11"/>
      <c r="E122" s="11">
        <v>94.884</v>
      </c>
      <c r="F122" s="171"/>
      <c r="G122" s="7"/>
      <c r="H122" s="7"/>
      <c r="I122" s="7"/>
      <c r="J122" s="7"/>
      <c r="K122" s="7"/>
      <c r="L122" s="7"/>
      <c r="M122" s="7"/>
      <c r="N122" s="7"/>
      <c r="O122" s="7"/>
    </row>
    <row r="123" spans="1:15" s="2" customFormat="1" ht="23.25" customHeight="1">
      <c r="A123" s="47" t="s">
        <v>14</v>
      </c>
      <c r="B123" s="9">
        <f t="shared" si="1"/>
        <v>68.22</v>
      </c>
      <c r="C123" s="14"/>
      <c r="D123" s="11"/>
      <c r="E123" s="11">
        <f>E125+E124</f>
        <v>68.22</v>
      </c>
      <c r="F123" s="12">
        <f>F125+F124</f>
        <v>0</v>
      </c>
      <c r="G123" s="7"/>
      <c r="H123" s="7"/>
      <c r="I123" s="7"/>
      <c r="J123" s="7"/>
      <c r="K123" s="7"/>
      <c r="L123" s="7"/>
      <c r="M123" s="7"/>
      <c r="N123" s="7"/>
      <c r="O123" s="7"/>
    </row>
    <row r="124" spans="1:22" s="2" customFormat="1" ht="24.75" customHeight="1">
      <c r="A124" s="47" t="s">
        <v>15</v>
      </c>
      <c r="B124" s="9">
        <f t="shared" si="1"/>
        <v>68.22</v>
      </c>
      <c r="C124" s="14"/>
      <c r="D124" s="11"/>
      <c r="E124" s="11">
        <v>68.22</v>
      </c>
      <c r="F124" s="12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s="2" customFormat="1" ht="24.75" customHeight="1">
      <c r="A125" s="47" t="s">
        <v>16</v>
      </c>
      <c r="B125" s="9">
        <f t="shared" si="1"/>
        <v>0</v>
      </c>
      <c r="C125" s="14"/>
      <c r="D125" s="11"/>
      <c r="E125" s="11"/>
      <c r="F125" s="12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s="20" customFormat="1" ht="24.75" customHeight="1">
      <c r="A126" s="158" t="s">
        <v>7</v>
      </c>
      <c r="B126" s="9">
        <f t="shared" si="1"/>
        <v>1581.829</v>
      </c>
      <c r="C126" s="23"/>
      <c r="D126" s="11"/>
      <c r="E126" s="23">
        <f>E127+E128</f>
        <v>672.111</v>
      </c>
      <c r="F126" s="24">
        <f>F127+F128</f>
        <v>909.718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s="2" customFormat="1" ht="24.75" customHeight="1">
      <c r="A127" s="47" t="s">
        <v>17</v>
      </c>
      <c r="B127" s="9">
        <f t="shared" si="1"/>
        <v>708.068</v>
      </c>
      <c r="C127" s="11"/>
      <c r="D127" s="11"/>
      <c r="E127" s="23">
        <v>492.933</v>
      </c>
      <c r="F127" s="24">
        <v>215.135</v>
      </c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6" s="7" customFormat="1" ht="20.25" customHeight="1">
      <c r="A128" s="47" t="s">
        <v>14</v>
      </c>
      <c r="B128" s="9">
        <f t="shared" si="1"/>
        <v>873.761</v>
      </c>
      <c r="C128" s="11"/>
      <c r="D128" s="11"/>
      <c r="E128" s="23">
        <f>E129+E130+E131</f>
        <v>179.17799999999997</v>
      </c>
      <c r="F128" s="24">
        <f>F129+F130+F131</f>
        <v>694.583</v>
      </c>
    </row>
    <row r="129" spans="1:22" s="2" customFormat="1" ht="24.75" customHeight="1">
      <c r="A129" s="47" t="s">
        <v>15</v>
      </c>
      <c r="B129" s="9">
        <f t="shared" si="1"/>
        <v>698.24</v>
      </c>
      <c r="C129" s="11"/>
      <c r="D129" s="11"/>
      <c r="E129" s="14">
        <v>167.32</v>
      </c>
      <c r="F129" s="15">
        <v>530.92</v>
      </c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s="2" customFormat="1" ht="24.75" customHeight="1">
      <c r="A130" s="47" t="s">
        <v>57</v>
      </c>
      <c r="B130" s="9">
        <f t="shared" si="1"/>
        <v>65.94</v>
      </c>
      <c r="C130" s="14"/>
      <c r="D130" s="14"/>
      <c r="E130" s="14">
        <v>9.92</v>
      </c>
      <c r="F130" s="15">
        <v>56.02</v>
      </c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s="2" customFormat="1" ht="24.75" customHeight="1">
      <c r="A131" s="47" t="s">
        <v>16</v>
      </c>
      <c r="B131" s="9">
        <f t="shared" si="1"/>
        <v>109.581</v>
      </c>
      <c r="C131" s="11"/>
      <c r="D131" s="11"/>
      <c r="E131" s="14">
        <v>1.938</v>
      </c>
      <c r="F131" s="15">
        <v>107.643</v>
      </c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s="20" customFormat="1" ht="24.75" customHeight="1">
      <c r="A132" s="158" t="s">
        <v>5</v>
      </c>
      <c r="B132" s="9">
        <f t="shared" si="1"/>
        <v>3596.8419999999996</v>
      </c>
      <c r="C132" s="23">
        <f>C133+C134+C136</f>
        <v>361.424</v>
      </c>
      <c r="D132" s="11"/>
      <c r="E132" s="23">
        <f>E133+E136</f>
        <v>2412.881</v>
      </c>
      <c r="F132" s="24">
        <f>F133+F136</f>
        <v>822.537</v>
      </c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s="2" customFormat="1" ht="24.75" customHeight="1">
      <c r="A133" s="47" t="s">
        <v>17</v>
      </c>
      <c r="B133" s="9">
        <f t="shared" si="1"/>
        <v>2060.561</v>
      </c>
      <c r="C133" s="23"/>
      <c r="D133" s="11"/>
      <c r="E133" s="23">
        <v>1854.097</v>
      </c>
      <c r="F133" s="24">
        <v>206.464</v>
      </c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6" s="7" customFormat="1" ht="33.75" customHeight="1">
      <c r="A134" s="52" t="s">
        <v>80</v>
      </c>
      <c r="B134" s="9">
        <f aca="true" t="shared" si="2" ref="B134:B159">C134+D134+E134+F134</f>
        <v>361.424</v>
      </c>
      <c r="C134" s="130">
        <v>361.424</v>
      </c>
      <c r="D134" s="11"/>
      <c r="E134" s="11"/>
      <c r="F134" s="12"/>
    </row>
    <row r="135" spans="1:22" s="2" customFormat="1" ht="33.75" customHeight="1">
      <c r="A135" s="52" t="s">
        <v>43</v>
      </c>
      <c r="B135" s="123">
        <f t="shared" si="2"/>
        <v>0.529</v>
      </c>
      <c r="C135" s="130">
        <v>0.529</v>
      </c>
      <c r="D135" s="116"/>
      <c r="E135" s="116"/>
      <c r="F135" s="60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s="2" customFormat="1" ht="27.75" customHeight="1">
      <c r="A136" s="47" t="s">
        <v>14</v>
      </c>
      <c r="B136" s="9">
        <f t="shared" si="2"/>
        <v>1174.857</v>
      </c>
      <c r="C136" s="11"/>
      <c r="D136" s="11"/>
      <c r="E136" s="23">
        <f>E137+E138+E139</f>
        <v>558.784</v>
      </c>
      <c r="F136" s="24">
        <f>F137+F138+F139</f>
        <v>616.073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 s="2" customFormat="1" ht="26.25" customHeight="1">
      <c r="A137" s="47" t="s">
        <v>15</v>
      </c>
      <c r="B137" s="9">
        <f t="shared" si="2"/>
        <v>961.457</v>
      </c>
      <c r="C137" s="14"/>
      <c r="D137" s="14"/>
      <c r="E137" s="14">
        <v>434.206</v>
      </c>
      <c r="F137" s="15">
        <v>527.251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s="20" customFormat="1" ht="26.25" customHeight="1">
      <c r="A138" s="47" t="s">
        <v>57</v>
      </c>
      <c r="B138" s="9">
        <f t="shared" si="2"/>
        <v>200.94299999999998</v>
      </c>
      <c r="C138" s="14"/>
      <c r="D138" s="14"/>
      <c r="E138" s="14">
        <v>112.121</v>
      </c>
      <c r="F138" s="15">
        <v>88.822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s="2" customFormat="1" ht="26.25" customHeight="1">
      <c r="A139" s="47" t="s">
        <v>16</v>
      </c>
      <c r="B139" s="9">
        <f t="shared" si="2"/>
        <v>12.457</v>
      </c>
      <c r="C139" s="14"/>
      <c r="D139" s="14"/>
      <c r="E139" s="14">
        <v>12.457</v>
      </c>
      <c r="F139" s="15">
        <v>0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s="2" customFormat="1" ht="26.25" customHeight="1">
      <c r="A140" s="158" t="s">
        <v>31</v>
      </c>
      <c r="B140" s="9">
        <f t="shared" si="2"/>
        <v>6540.403999999999</v>
      </c>
      <c r="C140" s="23"/>
      <c r="D140" s="11"/>
      <c r="E140" s="23">
        <f>E141+E142</f>
        <v>1582.6309999999999</v>
      </c>
      <c r="F140" s="24">
        <f>F141+F142</f>
        <v>4957.772999999999</v>
      </c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6" ht="24.75" customHeight="1">
      <c r="A141" s="47" t="s">
        <v>17</v>
      </c>
      <c r="B141" s="9">
        <f t="shared" si="2"/>
        <v>2996.89</v>
      </c>
      <c r="C141" s="11"/>
      <c r="D141" s="11"/>
      <c r="E141" s="23">
        <v>1535.995</v>
      </c>
      <c r="F141" s="24">
        <v>1460.895</v>
      </c>
    </row>
    <row r="142" spans="1:15" s="31" customFormat="1" ht="24.75" customHeight="1">
      <c r="A142" s="47" t="s">
        <v>14</v>
      </c>
      <c r="B142" s="9">
        <f t="shared" si="2"/>
        <v>3543.5139999999997</v>
      </c>
      <c r="C142" s="11"/>
      <c r="D142" s="11"/>
      <c r="E142" s="23">
        <f>E143+E144</f>
        <v>46.635999999999996</v>
      </c>
      <c r="F142" s="24">
        <f>F143+F144</f>
        <v>3496.8779999999997</v>
      </c>
      <c r="G142" s="36"/>
      <c r="H142" s="36"/>
      <c r="I142" s="36"/>
      <c r="J142" s="36"/>
      <c r="K142" s="36"/>
      <c r="L142" s="36"/>
      <c r="M142" s="36"/>
      <c r="N142" s="36"/>
      <c r="O142" s="36"/>
    </row>
    <row r="143" spans="1:15" s="22" customFormat="1" ht="24.75" customHeight="1">
      <c r="A143" s="47" t="s">
        <v>15</v>
      </c>
      <c r="B143" s="9">
        <f t="shared" si="2"/>
        <v>381.127</v>
      </c>
      <c r="C143" s="13"/>
      <c r="D143" s="11"/>
      <c r="E143" s="14">
        <v>18.016</v>
      </c>
      <c r="F143" s="15">
        <v>363.111</v>
      </c>
      <c r="G143" s="37"/>
      <c r="H143" s="37"/>
      <c r="I143" s="37"/>
      <c r="J143" s="37"/>
      <c r="K143" s="37"/>
      <c r="L143" s="37"/>
      <c r="M143" s="37"/>
      <c r="N143" s="37"/>
      <c r="O143" s="37"/>
    </row>
    <row r="144" spans="1:6" s="3" customFormat="1" ht="24.75" customHeight="1" thickBot="1">
      <c r="A144" s="48" t="s">
        <v>16</v>
      </c>
      <c r="B144" s="49">
        <f t="shared" si="2"/>
        <v>3162.3869999999997</v>
      </c>
      <c r="C144" s="29"/>
      <c r="D144" s="28"/>
      <c r="E144" s="14">
        <v>28.62</v>
      </c>
      <c r="F144" s="15">
        <v>3133.767</v>
      </c>
    </row>
    <row r="145" spans="1:15" s="80" customFormat="1" ht="33" customHeight="1" thickBot="1">
      <c r="A145" s="132" t="s">
        <v>17</v>
      </c>
      <c r="B145" s="133">
        <f t="shared" si="2"/>
        <v>90121.99799999999</v>
      </c>
      <c r="C145" s="134">
        <f>C146+C147+C151</f>
        <v>42870.72099999999</v>
      </c>
      <c r="D145" s="134">
        <f>D146+D147+D151</f>
        <v>2438.512</v>
      </c>
      <c r="E145" s="134">
        <f>E146+E147+E151</f>
        <v>29912.693</v>
      </c>
      <c r="F145" s="135">
        <f>F146+F147+F151</f>
        <v>14900.072000000002</v>
      </c>
      <c r="G145" s="37"/>
      <c r="H145" s="37"/>
      <c r="I145" s="37"/>
      <c r="J145" s="37"/>
      <c r="K145" s="37"/>
      <c r="L145" s="37"/>
      <c r="M145" s="37"/>
      <c r="N145" s="37"/>
      <c r="O145" s="37"/>
    </row>
    <row r="146" spans="1:15" s="81" customFormat="1" ht="24.75" customHeight="1">
      <c r="A146" s="52" t="s">
        <v>59</v>
      </c>
      <c r="B146" s="68">
        <f t="shared" si="2"/>
        <v>71476.639</v>
      </c>
      <c r="C146" s="172">
        <f>C10+C24+C29+C34+C39+C47+C52+C57+C62+C67+C78+C85+C92+C97+C102+C107+C112+C117+C122+C127+C133+C141</f>
        <v>29420.881999999998</v>
      </c>
      <c r="D146" s="172">
        <f>D10+D24+D29+D34+D39+D47+D52+D57+D62+D67+D78+D85+D92+D97+D102+D107+D112+D117+D122+D127+D133+D141</f>
        <v>1821.69</v>
      </c>
      <c r="E146" s="172">
        <f>E10+E24+E29+E34+E39+E47+E52+E57+E62+E67+E78+E85+E92+E97+E102+E107+E112+E117+E122+E127+E133+E141</f>
        <v>25450.449</v>
      </c>
      <c r="F146" s="173">
        <f>F10+F24+F29+F34+F39+F47+F52+F57+F62+F67+F78+F85+F92+F97+F102+F107+F112+F117+F122+F127+F133+F141</f>
        <v>14783.618000000002</v>
      </c>
      <c r="G146" s="3"/>
      <c r="H146" s="3"/>
      <c r="I146" s="3"/>
      <c r="J146" s="3"/>
      <c r="K146" s="3"/>
      <c r="L146" s="3"/>
      <c r="M146" s="3"/>
      <c r="N146" s="3"/>
      <c r="O146" s="3"/>
    </row>
    <row r="147" spans="1:15" s="22" customFormat="1" ht="24.75" customHeight="1">
      <c r="A147" s="52" t="s">
        <v>61</v>
      </c>
      <c r="B147" s="9">
        <f t="shared" si="2"/>
        <v>17379.284</v>
      </c>
      <c r="C147" s="23">
        <f aca="true" t="shared" si="3" ref="C147:F148">C11+C40+C68+C86+C79+C134</f>
        <v>12183.764</v>
      </c>
      <c r="D147" s="23">
        <f t="shared" si="3"/>
        <v>616.822</v>
      </c>
      <c r="E147" s="23">
        <f t="shared" si="3"/>
        <v>4462.244</v>
      </c>
      <c r="F147" s="24">
        <f t="shared" si="3"/>
        <v>116.454</v>
      </c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1:6" ht="24.75" customHeight="1">
      <c r="A148" s="52" t="s">
        <v>60</v>
      </c>
      <c r="B148" s="9">
        <f t="shared" si="2"/>
        <v>29.078</v>
      </c>
      <c r="C148" s="23">
        <f t="shared" si="3"/>
        <v>18.5</v>
      </c>
      <c r="D148" s="23">
        <f t="shared" si="3"/>
        <v>1.54</v>
      </c>
      <c r="E148" s="23">
        <f t="shared" si="3"/>
        <v>8.866</v>
      </c>
      <c r="F148" s="24">
        <f t="shared" si="3"/>
        <v>0.172</v>
      </c>
    </row>
    <row r="149" spans="1:6" ht="24.75" customHeight="1">
      <c r="A149" s="47" t="s">
        <v>70</v>
      </c>
      <c r="B149" s="9">
        <f t="shared" si="2"/>
        <v>3762.288</v>
      </c>
      <c r="C149" s="23">
        <f>C17</f>
        <v>3762.288</v>
      </c>
      <c r="D149" s="23">
        <f>D17</f>
        <v>0</v>
      </c>
      <c r="E149" s="23">
        <f>E17</f>
        <v>0</v>
      </c>
      <c r="F149" s="24">
        <f>F17</f>
        <v>0</v>
      </c>
    </row>
    <row r="150" spans="1:21" ht="24.75" customHeight="1">
      <c r="A150" s="52" t="s">
        <v>71</v>
      </c>
      <c r="B150" s="9">
        <f t="shared" si="2"/>
        <v>10.268</v>
      </c>
      <c r="C150" s="23">
        <f>C19</f>
        <v>10.268</v>
      </c>
      <c r="D150" s="23">
        <f>D19</f>
        <v>0</v>
      </c>
      <c r="E150" s="23">
        <f>E19</f>
        <v>0</v>
      </c>
      <c r="F150" s="24">
        <f>F19</f>
        <v>0</v>
      </c>
      <c r="P150" s="8"/>
      <c r="Q150" s="8"/>
      <c r="R150" s="8"/>
      <c r="S150" s="8"/>
      <c r="T150" s="8"/>
      <c r="U150" s="8"/>
    </row>
    <row r="151" spans="1:21" ht="24.75" customHeight="1">
      <c r="A151" s="136" t="s">
        <v>39</v>
      </c>
      <c r="B151" s="9">
        <f t="shared" si="2"/>
        <v>1266.075</v>
      </c>
      <c r="C151" s="23">
        <f>C8</f>
        <v>1266.075</v>
      </c>
      <c r="D151" s="23"/>
      <c r="E151" s="23"/>
      <c r="F151" s="24"/>
      <c r="P151" s="8"/>
      <c r="Q151" s="8"/>
      <c r="R151" s="8"/>
      <c r="S151" s="8"/>
      <c r="T151" s="8"/>
      <c r="U151" s="8"/>
    </row>
    <row r="152" spans="1:21" ht="24.75" customHeight="1" thickBot="1">
      <c r="A152" s="186" t="s">
        <v>40</v>
      </c>
      <c r="B152" s="49">
        <f t="shared" si="2"/>
        <v>2.988</v>
      </c>
      <c r="C152" s="176">
        <f>C9</f>
        <v>2.988</v>
      </c>
      <c r="D152" s="176"/>
      <c r="E152" s="176"/>
      <c r="F152" s="177"/>
      <c r="P152" s="8"/>
      <c r="Q152" s="8"/>
      <c r="R152" s="8"/>
      <c r="S152" s="8"/>
      <c r="T152" s="8"/>
      <c r="U152" s="8"/>
    </row>
    <row r="153" spans="1:21" ht="24.75" customHeight="1" thickBot="1">
      <c r="A153" s="139" t="s">
        <v>18</v>
      </c>
      <c r="B153" s="140">
        <f t="shared" si="2"/>
        <v>27538.357000000004</v>
      </c>
      <c r="C153" s="178">
        <f>C154+C155+C156</f>
        <v>195.785</v>
      </c>
      <c r="D153" s="178">
        <f>D154+D155+D156</f>
        <v>1.6</v>
      </c>
      <c r="E153" s="178">
        <f>E154+E155+E156</f>
        <v>2202.242</v>
      </c>
      <c r="F153" s="179">
        <f>F154+F155+F156</f>
        <v>25138.730000000003</v>
      </c>
      <c r="P153" s="8"/>
      <c r="Q153" s="8"/>
      <c r="R153" s="8"/>
      <c r="S153" s="8"/>
      <c r="T153" s="8"/>
      <c r="U153" s="8"/>
    </row>
    <row r="154" spans="1:21" ht="27.75" customHeight="1">
      <c r="A154" s="143" t="s">
        <v>15</v>
      </c>
      <c r="B154" s="144">
        <f t="shared" si="2"/>
        <v>10946.542000000001</v>
      </c>
      <c r="C154" s="180">
        <f>C14+C26+C31+C36+C43+C49+C54+C59+C64+C75+C82+C89+C94+C99+C104+C109+C114+C119+C124+C129+C137+C143</f>
        <v>46.412</v>
      </c>
      <c r="D154" s="180">
        <f>D14+D26+D31+D36+D43+D49+D54+D59+D64+D75+D82+D89+D94+D99+D104+D109+D114+D119+D124+D129+D137+D143</f>
        <v>0</v>
      </c>
      <c r="E154" s="180">
        <f>E14+E26+E31+E36+E43+E49+E54+E59+E64+E75+E82+E89+E94+E99+E104+E109+E114+E119+E124+E129+E137+E143</f>
        <v>1062.2090000000003</v>
      </c>
      <c r="F154" s="181">
        <f>F14+F26+F31+F36+F43+F49+F54+F59+F64+F75+F82+F89+F94+F99+F104+F109+F114+F119+F124+F129+F137+F143</f>
        <v>9837.921</v>
      </c>
      <c r="P154" s="8"/>
      <c r="Q154" s="8"/>
      <c r="R154" s="8"/>
      <c r="S154" s="8"/>
      <c r="T154" s="8"/>
      <c r="U154" s="8"/>
    </row>
    <row r="155" spans="1:21" ht="27.75" customHeight="1">
      <c r="A155" s="47" t="s">
        <v>57</v>
      </c>
      <c r="B155" s="9">
        <f t="shared" si="2"/>
        <v>356.401</v>
      </c>
      <c r="C155" s="23">
        <f>C15+C44+C130+C138</f>
        <v>0</v>
      </c>
      <c r="D155" s="23">
        <f>D15+D44+D130+D138</f>
        <v>0</v>
      </c>
      <c r="E155" s="23">
        <f>E15+E44+E130+E138</f>
        <v>122.041</v>
      </c>
      <c r="F155" s="24">
        <f>F15+F44+F130+F138</f>
        <v>234.36</v>
      </c>
      <c r="P155" s="8"/>
      <c r="Q155" s="8"/>
      <c r="R155" s="8"/>
      <c r="S155" s="8"/>
      <c r="T155" s="8"/>
      <c r="U155" s="8"/>
    </row>
    <row r="156" spans="1:21" ht="19.5" thickBot="1">
      <c r="A156" s="132" t="s">
        <v>16</v>
      </c>
      <c r="B156" s="49">
        <f t="shared" si="2"/>
        <v>16235.414000000002</v>
      </c>
      <c r="C156" s="176">
        <f>C16+C27+C32+C37++C45+C50+C55+C60+C65+C76+C83+C90+C95+C100+C105+C110+C115+C120+C125+C131+C139+C144</f>
        <v>149.373</v>
      </c>
      <c r="D156" s="176">
        <f>D16+D27+D32+D37++D45+D50+D55+D60+D65+D76+D83+D90+D95+D100+D105+D110+D115+D120+D125+D131+D139+D144</f>
        <v>1.6</v>
      </c>
      <c r="E156" s="176">
        <f>E16+E27+E32+E37++E45+E50+E55+E60+E65+E76+E83+E90+E95+E100+E105+E110+E115+E120+E125+E131+E139+E144</f>
        <v>1017.992</v>
      </c>
      <c r="F156" s="177">
        <f>F16+F27+F32+F37++F45+F50+F55+F60+F65+F76+F83+F90+F95+F100+F105+F110+F115+F120+F125+F131+F139+F144</f>
        <v>15066.449000000002</v>
      </c>
      <c r="P156" s="8"/>
      <c r="Q156" s="8"/>
      <c r="R156" s="8"/>
      <c r="S156" s="8"/>
      <c r="T156" s="8"/>
      <c r="U156" s="8"/>
    </row>
    <row r="157" spans="1:6" s="35" customFormat="1" ht="26.25" customHeight="1" thickBot="1">
      <c r="A157" s="145" t="s">
        <v>46</v>
      </c>
      <c r="B157" s="85">
        <f t="shared" si="2"/>
        <v>42.333999999999996</v>
      </c>
      <c r="C157" s="182">
        <f>C158+C159</f>
        <v>31.756</v>
      </c>
      <c r="D157" s="182">
        <f>D158+D159</f>
        <v>1.54</v>
      </c>
      <c r="E157" s="182">
        <f>E158+E159</f>
        <v>8.866</v>
      </c>
      <c r="F157" s="183">
        <f>F158+F159</f>
        <v>0.172</v>
      </c>
    </row>
    <row r="158" spans="1:6" s="35" customFormat="1" ht="26.25" customHeight="1">
      <c r="A158" s="148" t="s">
        <v>47</v>
      </c>
      <c r="B158" s="68">
        <f t="shared" si="2"/>
        <v>39.346</v>
      </c>
      <c r="C158" s="172">
        <f>C12+C19+C41+C69+C80+C87+C135</f>
        <v>28.768</v>
      </c>
      <c r="D158" s="172">
        <f>D12+D41+D69+D87</f>
        <v>1.54</v>
      </c>
      <c r="E158" s="172">
        <f>E12+E41+E69+E87</f>
        <v>8.866</v>
      </c>
      <c r="F158" s="173">
        <f>F12+F41+F69+F87</f>
        <v>0.172</v>
      </c>
    </row>
    <row r="159" spans="1:22" ht="19.5" thickBot="1">
      <c r="A159" s="48" t="s">
        <v>55</v>
      </c>
      <c r="B159" s="49">
        <f t="shared" si="2"/>
        <v>2.988</v>
      </c>
      <c r="C159" s="176">
        <f>C9</f>
        <v>2.988</v>
      </c>
      <c r="D159" s="176">
        <f>D9</f>
        <v>0</v>
      </c>
      <c r="E159" s="176">
        <f>E9</f>
        <v>0</v>
      </c>
      <c r="F159" s="177">
        <f>F9</f>
        <v>0</v>
      </c>
      <c r="P159" s="8"/>
      <c r="Q159" s="8"/>
      <c r="R159" s="8"/>
      <c r="S159" s="8"/>
      <c r="T159" s="8"/>
      <c r="U159" s="8"/>
      <c r="V159" s="8"/>
    </row>
    <row r="160" spans="16:22" ht="26.25" customHeight="1" thickBot="1">
      <c r="P160" s="8"/>
      <c r="Q160" s="8"/>
      <c r="R160" s="8"/>
      <c r="S160" s="8"/>
      <c r="T160" s="8"/>
      <c r="U160" s="8"/>
      <c r="V160" s="8"/>
    </row>
    <row r="161" spans="1:6" s="8" customFormat="1" ht="24" thickBot="1">
      <c r="A161" s="84" t="s">
        <v>62</v>
      </c>
      <c r="B161" s="85">
        <f>C161+D161+E161+F161</f>
        <v>121422.643</v>
      </c>
      <c r="C161" s="86">
        <f>C6+C17+C23+C28+C33+C38+C46+C51+C56+C61+C66+C77+C84+C91+C96+C101+C106+C111+C116+C121+C126+C132+C140</f>
        <v>46828.793999999994</v>
      </c>
      <c r="D161" s="86">
        <f>D6+D17+D23+D28+D33+D38+D46+D51+D56+D61+D66+D77+D84+D91+D96+D101+D106+D111+D116+D121+D126+D132+D140</f>
        <v>2440.112</v>
      </c>
      <c r="E161" s="86">
        <f>E6+E17+E23+E28+E33+E38+E46+E51+E56+E61+E66+E77+E84+E91+E96+E101+E106+E111+E116+E121+E126+E132+E140</f>
        <v>32114.935</v>
      </c>
      <c r="F161" s="86">
        <f>F6+F17+F23+F28+F33+F38+F46+F51+F56+F61+F66+F77+F84+F91+F96+F101+F106+F111+F116+F121+F126+F132+F140</f>
        <v>40038.801999999996</v>
      </c>
    </row>
    <row r="162" spans="16:22" ht="12.75">
      <c r="P162" s="8"/>
      <c r="Q162" s="8"/>
      <c r="R162" s="8"/>
      <c r="S162" s="8"/>
      <c r="T162" s="8"/>
      <c r="U162" s="8"/>
      <c r="V162" s="8"/>
    </row>
    <row r="163" spans="16:22" ht="12.75">
      <c r="P163" s="8"/>
      <c r="Q163" s="8"/>
      <c r="R163" s="8"/>
      <c r="S163" s="8"/>
      <c r="T163" s="8"/>
      <c r="U163" s="8"/>
      <c r="V163" s="8"/>
    </row>
    <row r="164" spans="16:22" ht="12.75">
      <c r="P164" s="8"/>
      <c r="Q164" s="8"/>
      <c r="R164" s="8"/>
      <c r="S164" s="8"/>
      <c r="T164" s="8"/>
      <c r="U164" s="8"/>
      <c r="V164" s="8"/>
    </row>
    <row r="165" spans="16:22" ht="12.75">
      <c r="P165" s="8"/>
      <c r="Q165" s="8"/>
      <c r="R165" s="8"/>
      <c r="S165" s="8"/>
      <c r="T165" s="8"/>
      <c r="U165" s="8"/>
      <c r="V165" s="8"/>
    </row>
    <row r="166" spans="16:22" ht="12.75">
      <c r="P166" s="8"/>
      <c r="Q166" s="8"/>
      <c r="R166" s="8"/>
      <c r="S166" s="8"/>
      <c r="T166" s="8"/>
      <c r="U166" s="8"/>
      <c r="V166" s="8"/>
    </row>
    <row r="167" spans="16:22" ht="12.75">
      <c r="P167" s="8"/>
      <c r="Q167" s="8"/>
      <c r="R167" s="8"/>
      <c r="S167" s="8"/>
      <c r="T167" s="8"/>
      <c r="U167" s="8"/>
      <c r="V167" s="8"/>
    </row>
    <row r="168" spans="16:22" ht="12.75">
      <c r="P168" s="8"/>
      <c r="Q168" s="8"/>
      <c r="R168" s="8"/>
      <c r="S168" s="8"/>
      <c r="T168" s="8"/>
      <c r="U168" s="8"/>
      <c r="V168" s="8"/>
    </row>
    <row r="169" spans="16:22" ht="12.75">
      <c r="P169" s="8"/>
      <c r="Q169" s="8"/>
      <c r="R169" s="8"/>
      <c r="S169" s="8"/>
      <c r="T169" s="8"/>
      <c r="U169" s="8"/>
      <c r="V169" s="8"/>
    </row>
    <row r="170" spans="16:22" ht="12.75">
      <c r="P170" s="8"/>
      <c r="Q170" s="8"/>
      <c r="R170" s="8"/>
      <c r="S170" s="8"/>
      <c r="T170" s="8"/>
      <c r="U170" s="8"/>
      <c r="V170" s="8"/>
    </row>
    <row r="171" spans="16:22" ht="12.75">
      <c r="P171" s="8"/>
      <c r="Q171" s="8"/>
      <c r="R171" s="8"/>
      <c r="S171" s="8"/>
      <c r="T171" s="8"/>
      <c r="U171" s="8"/>
      <c r="V171" s="8"/>
    </row>
    <row r="172" spans="16:22" ht="12.75">
      <c r="P172" s="8"/>
      <c r="Q172" s="8"/>
      <c r="R172" s="8"/>
      <c r="S172" s="8"/>
      <c r="T172" s="8"/>
      <c r="U172" s="8"/>
      <c r="V172" s="8"/>
    </row>
    <row r="173" spans="16:22" ht="12.75">
      <c r="P173" s="8"/>
      <c r="Q173" s="8"/>
      <c r="R173" s="8"/>
      <c r="S173" s="8"/>
      <c r="T173" s="8"/>
      <c r="U173" s="8"/>
      <c r="V173" s="8"/>
    </row>
    <row r="174" spans="16:22" ht="12.75">
      <c r="P174" s="8"/>
      <c r="Q174" s="8"/>
      <c r="R174" s="8"/>
      <c r="S174" s="8"/>
      <c r="T174" s="8"/>
      <c r="U174" s="8"/>
      <c r="V174" s="8"/>
    </row>
    <row r="175" spans="16:22" ht="12.75">
      <c r="P175" s="8"/>
      <c r="Q175" s="8"/>
      <c r="R175" s="8"/>
      <c r="S175" s="8"/>
      <c r="T175" s="8"/>
      <c r="U175" s="8"/>
      <c r="V175" s="8"/>
    </row>
    <row r="176" spans="16:22" ht="12.75">
      <c r="P176" s="8"/>
      <c r="Q176" s="8"/>
      <c r="R176" s="8"/>
      <c r="S176" s="8"/>
      <c r="T176" s="8"/>
      <c r="U176" s="8"/>
      <c r="V176" s="8"/>
    </row>
    <row r="177" spans="16:22" ht="12.75">
      <c r="P177" s="8"/>
      <c r="Q177" s="8"/>
      <c r="R177" s="8"/>
      <c r="S177" s="8"/>
      <c r="T177" s="8"/>
      <c r="U177" s="8"/>
      <c r="V177" s="8"/>
    </row>
    <row r="178" spans="16:22" ht="12.75">
      <c r="P178" s="8"/>
      <c r="Q178" s="8"/>
      <c r="R178" s="8"/>
      <c r="S178" s="8"/>
      <c r="T178" s="8"/>
      <c r="U178" s="8"/>
      <c r="V178" s="8"/>
    </row>
  </sheetData>
  <sheetProtection/>
  <mergeCells count="2">
    <mergeCell ref="A1:F1"/>
    <mergeCell ref="A2:F2"/>
  </mergeCells>
  <printOptions horizontalCentered="1"/>
  <pageMargins left="0.03937007874015748" right="0.03937007874015748" top="0.3937007874015748" bottom="0.03937007874015748" header="0.5118110236220472" footer="0.5118110236220472"/>
  <pageSetup fitToHeight="1" fitToWidth="1" horizontalDpi="600" verticalDpi="600" orientation="portrait" paperSize="9" scale="1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86"/>
  <sheetViews>
    <sheetView zoomScale="60" zoomScaleNormal="60" zoomScalePageLayoutView="0" workbookViewId="0" topLeftCell="A1">
      <pane xSplit="1" ySplit="5" topLeftCell="B1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35" sqref="C135"/>
    </sheetView>
  </sheetViews>
  <sheetFormatPr defaultColWidth="9.00390625" defaultRowHeight="12.75"/>
  <cols>
    <col min="1" max="1" width="56.00390625" style="8" customWidth="1"/>
    <col min="2" max="6" width="25.25390625" style="8" customWidth="1"/>
    <col min="7" max="8" width="9.125" style="8" customWidth="1"/>
  </cols>
  <sheetData>
    <row r="1" spans="1:8" s="34" customFormat="1" ht="64.5" customHeight="1">
      <c r="A1" s="202" t="s">
        <v>82</v>
      </c>
      <c r="B1" s="202"/>
      <c r="C1" s="202"/>
      <c r="D1" s="202"/>
      <c r="E1" s="202"/>
      <c r="F1" s="202"/>
      <c r="G1" s="107"/>
      <c r="H1" s="107"/>
    </row>
    <row r="2" spans="1:8" s="1" customFormat="1" ht="23.25">
      <c r="A2" s="203" t="s">
        <v>86</v>
      </c>
      <c r="B2" s="203"/>
      <c r="C2" s="203"/>
      <c r="D2" s="204"/>
      <c r="E2" s="204"/>
      <c r="F2" s="204"/>
      <c r="G2" s="108"/>
      <c r="H2" s="108"/>
    </row>
    <row r="3" spans="1:15" ht="18">
      <c r="A3"/>
      <c r="B3" s="30"/>
      <c r="C3" s="30"/>
      <c r="D3" s="30"/>
      <c r="E3" s="30"/>
      <c r="F3" s="30"/>
      <c r="I3" s="8"/>
      <c r="J3" s="8"/>
      <c r="K3" s="8"/>
      <c r="L3" s="8"/>
      <c r="M3" s="8"/>
      <c r="N3" s="8"/>
      <c r="O3" s="8"/>
    </row>
    <row r="4" spans="1:15" ht="18.75" thickBot="1">
      <c r="A4"/>
      <c r="B4" s="30"/>
      <c r="C4" s="30"/>
      <c r="D4" s="30"/>
      <c r="E4" s="30"/>
      <c r="F4" s="30"/>
      <c r="I4" s="8"/>
      <c r="J4" s="8"/>
      <c r="K4" s="8"/>
      <c r="L4" s="8"/>
      <c r="M4" s="8"/>
      <c r="N4" s="8"/>
      <c r="O4" s="8"/>
    </row>
    <row r="5" spans="1:6" s="5" customFormat="1" ht="29.25" customHeight="1" thickBot="1">
      <c r="A5" s="109" t="s">
        <v>76</v>
      </c>
      <c r="B5" s="110"/>
      <c r="C5" s="111" t="s">
        <v>0</v>
      </c>
      <c r="D5" s="111" t="s">
        <v>1</v>
      </c>
      <c r="E5" s="111" t="s">
        <v>2</v>
      </c>
      <c r="F5" s="112" t="s">
        <v>3</v>
      </c>
    </row>
    <row r="6" spans="1:22" s="27" customFormat="1" ht="57" customHeight="1" thickBot="1">
      <c r="A6" s="75" t="s">
        <v>37</v>
      </c>
      <c r="B6" s="68">
        <f aca="true" t="shared" si="0" ref="B6:B69">C6+D6+E6+F6</f>
        <v>238580.16500000004</v>
      </c>
      <c r="C6" s="172">
        <f>C8+C10+C11+C13</f>
        <v>81661.691</v>
      </c>
      <c r="D6" s="172">
        <f>D8+D10+D11+D13</f>
        <v>7358.509</v>
      </c>
      <c r="E6" s="172">
        <f>E8+E10+E11+E13</f>
        <v>66294.672</v>
      </c>
      <c r="F6" s="173">
        <f>F8+F10+F11+F13</f>
        <v>83265.293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15" s="6" customFormat="1" ht="40.5" customHeight="1">
      <c r="A7" s="75" t="s">
        <v>44</v>
      </c>
      <c r="B7" s="9">
        <f t="shared" si="0"/>
        <v>58.682</v>
      </c>
      <c r="C7" s="23">
        <f>C9+C12</f>
        <v>26.71</v>
      </c>
      <c r="D7" s="23">
        <f>D9+D12</f>
        <v>4.494</v>
      </c>
      <c r="E7" s="23">
        <f>E9+E12</f>
        <v>26.964</v>
      </c>
      <c r="F7" s="24">
        <f>F9+F12</f>
        <v>0.514</v>
      </c>
      <c r="G7" s="7"/>
      <c r="H7" s="7"/>
      <c r="I7" s="7"/>
      <c r="J7" s="7"/>
      <c r="K7" s="7"/>
      <c r="L7" s="7"/>
      <c r="M7" s="7"/>
      <c r="N7" s="7"/>
      <c r="O7" s="7"/>
    </row>
    <row r="8" spans="1:15" s="6" customFormat="1" ht="24.75" customHeight="1">
      <c r="A8" s="136" t="s">
        <v>39</v>
      </c>
      <c r="B8" s="9">
        <f t="shared" si="0"/>
        <v>3985.49</v>
      </c>
      <c r="C8" s="23">
        <f>'[1]январь'!C8+'[1]февраль'!C8+'[1]март'!C8</f>
        <v>3985.49</v>
      </c>
      <c r="D8" s="23"/>
      <c r="E8" s="23"/>
      <c r="F8" s="24"/>
      <c r="G8" s="7"/>
      <c r="H8" s="7"/>
      <c r="I8" s="7"/>
      <c r="J8" s="7"/>
      <c r="K8" s="7"/>
      <c r="L8" s="7"/>
      <c r="M8" s="7"/>
      <c r="N8" s="7"/>
      <c r="O8" s="7"/>
    </row>
    <row r="9" spans="1:15" s="6" customFormat="1" ht="24.75" customHeight="1">
      <c r="A9" s="136" t="s">
        <v>40</v>
      </c>
      <c r="B9" s="9">
        <f t="shared" si="0"/>
        <v>9.616999999999999</v>
      </c>
      <c r="C9" s="23">
        <f>'[1]январь'!C9+'[1]февраль'!C9+'[1]март'!C9</f>
        <v>9.616999999999999</v>
      </c>
      <c r="D9" s="23"/>
      <c r="E9" s="23"/>
      <c r="F9" s="24"/>
      <c r="G9" s="7"/>
      <c r="H9" s="7"/>
      <c r="I9" s="7"/>
      <c r="J9" s="7"/>
      <c r="K9" s="7"/>
      <c r="L9" s="7"/>
      <c r="M9" s="7"/>
      <c r="N9" s="7"/>
      <c r="O9" s="7"/>
    </row>
    <row r="10" spans="1:6" s="7" customFormat="1" ht="42.75" customHeight="1">
      <c r="A10" s="52" t="s">
        <v>41</v>
      </c>
      <c r="B10" s="9">
        <f t="shared" si="0"/>
        <v>155134.311</v>
      </c>
      <c r="C10" s="23">
        <f>'[1]январь'!C10+'[1]февраль'!C10+'[1]март'!C10</f>
        <v>68095.082</v>
      </c>
      <c r="D10" s="23">
        <f>'[1]январь'!D10+'[1]февраль'!D10+'[1]март'!D10</f>
        <v>5731.767</v>
      </c>
      <c r="E10" s="23">
        <f>'[1]январь'!E10+'[1]февраль'!E10+'[1]март'!E10</f>
        <v>48365.501000000004</v>
      </c>
      <c r="F10" s="24">
        <f>'[1]январь'!F10+'[1]февраль'!F10+'[1]март'!F10</f>
        <v>32941.961</v>
      </c>
    </row>
    <row r="11" spans="1:15" s="51" customFormat="1" ht="33.75" customHeight="1">
      <c r="A11" s="52" t="s">
        <v>42</v>
      </c>
      <c r="B11" s="155">
        <f t="shared" si="0"/>
        <v>26114.005</v>
      </c>
      <c r="C11" s="156">
        <f>'[1]январь'!C11+'[1]февраль'!C11+'[1]март'!C11</f>
        <v>9428.86</v>
      </c>
      <c r="D11" s="156">
        <f>'[1]январь'!D11+'[1]февраль'!D11+'[1]март'!D11</f>
        <v>1621.892</v>
      </c>
      <c r="E11" s="156">
        <f>'[1]январь'!E11+'[1]февраль'!E11+'[1]март'!E11</f>
        <v>14725.123</v>
      </c>
      <c r="F11" s="157">
        <f>'[1]январь'!F11+'[1]февраль'!F11+'[1]март'!F11</f>
        <v>338.13</v>
      </c>
      <c r="G11" s="45"/>
      <c r="H11" s="45"/>
      <c r="I11" s="45"/>
      <c r="J11" s="45"/>
      <c r="K11" s="45"/>
      <c r="L11" s="45"/>
      <c r="M11" s="45"/>
      <c r="N11" s="45"/>
      <c r="O11" s="45"/>
    </row>
    <row r="12" spans="1:15" s="51" customFormat="1" ht="33.75" customHeight="1">
      <c r="A12" s="52" t="s">
        <v>43</v>
      </c>
      <c r="B12" s="155">
        <f t="shared" si="0"/>
        <v>49.065000000000005</v>
      </c>
      <c r="C12" s="156">
        <f>'[1]январь'!C12+'[1]февраль'!C12+'[1]март'!C12</f>
        <v>17.093</v>
      </c>
      <c r="D12" s="156">
        <f>'[1]январь'!D12+'[1]февраль'!D12+'[1]март'!D12</f>
        <v>4.494</v>
      </c>
      <c r="E12" s="156">
        <f>'[1]январь'!E12+'[1]февраль'!E12+'[1]март'!E12</f>
        <v>26.964</v>
      </c>
      <c r="F12" s="157">
        <f>'[1]январь'!F12+'[1]февраль'!F12+'[1]март'!F12</f>
        <v>0.514</v>
      </c>
      <c r="G12" s="45"/>
      <c r="H12" s="45"/>
      <c r="I12" s="45"/>
      <c r="J12" s="45"/>
      <c r="K12" s="45"/>
      <c r="L12" s="45"/>
      <c r="M12" s="45"/>
      <c r="N12" s="45"/>
      <c r="O12" s="45"/>
    </row>
    <row r="13" spans="1:22" s="20" customFormat="1" ht="20.25" customHeight="1">
      <c r="A13" s="47" t="s">
        <v>14</v>
      </c>
      <c r="B13" s="9">
        <f t="shared" si="0"/>
        <v>53346.359000000004</v>
      </c>
      <c r="C13" s="11">
        <f>C14+C15+C16</f>
        <v>152.25900000000001</v>
      </c>
      <c r="D13" s="23">
        <f>D14+D16</f>
        <v>4.85</v>
      </c>
      <c r="E13" s="23">
        <f>E14+E15+E16</f>
        <v>3204.0480000000002</v>
      </c>
      <c r="F13" s="24">
        <f>F14+F15+F16</f>
        <v>49985.202000000005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6" s="7" customFormat="1" ht="20.25" customHeight="1">
      <c r="A14" s="47" t="s">
        <v>15</v>
      </c>
      <c r="B14" s="9">
        <f t="shared" si="0"/>
        <v>15734.982</v>
      </c>
      <c r="C14" s="14">
        <f>'[1]январь'!C14+'[1]февраль'!C14+'[1]март'!C14</f>
        <v>82.04400000000001</v>
      </c>
      <c r="D14" s="14">
        <f>'[1]январь'!D14+'[1]февраль'!D14+'[1]март'!D14</f>
        <v>0</v>
      </c>
      <c r="E14" s="14">
        <f>'[1]январь'!E14+'[1]февраль'!E14+'[1]март'!E14</f>
        <v>752.2449999999999</v>
      </c>
      <c r="F14" s="15">
        <f>'[1]январь'!F14+'[1]февраль'!F14+'[1]март'!F14</f>
        <v>14900.693</v>
      </c>
    </row>
    <row r="15" spans="1:6" s="7" customFormat="1" ht="21.75" customHeight="1">
      <c r="A15" s="47" t="s">
        <v>57</v>
      </c>
      <c r="B15" s="9">
        <f t="shared" si="0"/>
        <v>0</v>
      </c>
      <c r="C15" s="14">
        <f>'[1]январь'!C15+'[1]февраль'!C15+'[1]март'!C15</f>
        <v>0</v>
      </c>
      <c r="D15" s="14">
        <f>'[1]январь'!D15+'[1]февраль'!D15+'[1]март'!D15</f>
        <v>0</v>
      </c>
      <c r="E15" s="14">
        <f>'[1]январь'!E15+'[1]февраль'!E15+'[1]март'!E15</f>
        <v>0</v>
      </c>
      <c r="F15" s="15">
        <f>'[1]январь'!F15+'[1]февраль'!F15+'[1]март'!F15</f>
        <v>0</v>
      </c>
    </row>
    <row r="16" spans="1:6" s="7" customFormat="1" ht="24.75" customHeight="1">
      <c r="A16" s="47" t="s">
        <v>16</v>
      </c>
      <c r="B16" s="9">
        <f t="shared" si="0"/>
        <v>37611.37700000001</v>
      </c>
      <c r="C16" s="14">
        <f>'[1]январь'!C16+'[1]февраль'!C16+'[1]март'!C16</f>
        <v>70.215</v>
      </c>
      <c r="D16" s="14">
        <f>'[1]январь'!D16+'[1]февраль'!D16+'[1]март'!D16</f>
        <v>4.85</v>
      </c>
      <c r="E16" s="14">
        <f>'[1]январь'!E16+'[1]февраль'!E16+'[1]март'!E16</f>
        <v>2451.8030000000003</v>
      </c>
      <c r="F16" s="15">
        <f>'[1]январь'!F16+'[1]февраль'!F16+'[1]март'!F16</f>
        <v>35084.509000000005</v>
      </c>
    </row>
    <row r="17" spans="1:15" s="77" customFormat="1" ht="68.25" customHeight="1">
      <c r="A17" s="158" t="s">
        <v>66</v>
      </c>
      <c r="B17" s="9">
        <f t="shared" si="0"/>
        <v>10555.35</v>
      </c>
      <c r="C17" s="23">
        <f>C18+C20</f>
        <v>10555.35</v>
      </c>
      <c r="D17" s="23">
        <f>D18+D20</f>
        <v>0</v>
      </c>
      <c r="E17" s="23">
        <f>E18+E20</f>
        <v>0</v>
      </c>
      <c r="F17" s="24">
        <f>F18+F20</f>
        <v>0</v>
      </c>
      <c r="G17" s="7"/>
      <c r="H17" s="7"/>
      <c r="I17" s="7"/>
      <c r="J17" s="7"/>
      <c r="K17" s="7"/>
      <c r="L17" s="7"/>
      <c r="M17" s="7"/>
      <c r="N17" s="7"/>
      <c r="O17" s="7"/>
    </row>
    <row r="18" spans="1:15" s="2" customFormat="1" ht="24.75" customHeight="1">
      <c r="A18" s="47" t="s">
        <v>17</v>
      </c>
      <c r="B18" s="87">
        <f t="shared" si="0"/>
        <v>10555.35</v>
      </c>
      <c r="C18" s="23">
        <f>'[1]январь'!C18+'[1]февраль'!C18+'[1]март'!C18</f>
        <v>10555.35</v>
      </c>
      <c r="D18" s="13"/>
      <c r="E18" s="13"/>
      <c r="F18" s="19"/>
      <c r="G18" s="7"/>
      <c r="H18" s="7"/>
      <c r="I18" s="7"/>
      <c r="J18" s="7"/>
      <c r="K18" s="7"/>
      <c r="L18" s="7"/>
      <c r="M18" s="7"/>
      <c r="N18" s="7"/>
      <c r="O18" s="7"/>
    </row>
    <row r="19" spans="1:15" s="51" customFormat="1" ht="26.25" customHeight="1">
      <c r="A19" s="52" t="s">
        <v>67</v>
      </c>
      <c r="B19" s="123">
        <f t="shared" si="0"/>
        <v>29.678</v>
      </c>
      <c r="C19" s="23">
        <f>'[1]январь'!C19+'[1]февраль'!C19+'[1]март'!C19</f>
        <v>29.678</v>
      </c>
      <c r="D19" s="76"/>
      <c r="E19" s="76"/>
      <c r="F19" s="159"/>
      <c r="G19" s="45"/>
      <c r="H19" s="45"/>
      <c r="I19" s="45"/>
      <c r="J19" s="45"/>
      <c r="K19" s="45"/>
      <c r="L19" s="45"/>
      <c r="M19" s="45"/>
      <c r="N19" s="45"/>
      <c r="O19" s="45"/>
    </row>
    <row r="20" spans="1:15" s="2" customFormat="1" ht="24.75" customHeight="1">
      <c r="A20" s="47" t="s">
        <v>14</v>
      </c>
      <c r="B20" s="9">
        <f t="shared" si="0"/>
        <v>0</v>
      </c>
      <c r="C20" s="23">
        <f>C21+C22</f>
        <v>0</v>
      </c>
      <c r="D20" s="23">
        <f>D21+D22</f>
        <v>0</v>
      </c>
      <c r="E20" s="23">
        <f>E21+E22</f>
        <v>0</v>
      </c>
      <c r="F20" s="24">
        <f>F21+F22</f>
        <v>0</v>
      </c>
      <c r="G20" s="7"/>
      <c r="H20" s="7"/>
      <c r="I20" s="7"/>
      <c r="J20" s="7"/>
      <c r="K20" s="7"/>
      <c r="L20" s="7"/>
      <c r="M20" s="7"/>
      <c r="N20" s="7"/>
      <c r="O20" s="7"/>
    </row>
    <row r="21" spans="1:15" s="2" customFormat="1" ht="24.75" customHeight="1">
      <c r="A21" s="47" t="s">
        <v>15</v>
      </c>
      <c r="B21" s="9">
        <f t="shared" si="0"/>
        <v>0</v>
      </c>
      <c r="C21" s="13"/>
      <c r="D21" s="13"/>
      <c r="E21" s="13"/>
      <c r="F21" s="19"/>
      <c r="G21" s="7"/>
      <c r="H21" s="7"/>
      <c r="I21" s="7"/>
      <c r="J21" s="7"/>
      <c r="K21" s="7"/>
      <c r="L21" s="7"/>
      <c r="M21" s="7"/>
      <c r="N21" s="7"/>
      <c r="O21" s="7"/>
    </row>
    <row r="22" spans="1:15" s="2" customFormat="1" ht="24.75" customHeight="1">
      <c r="A22" s="47" t="s">
        <v>16</v>
      </c>
      <c r="B22" s="9">
        <f t="shared" si="0"/>
        <v>0</v>
      </c>
      <c r="C22" s="13"/>
      <c r="D22" s="13"/>
      <c r="E22" s="13"/>
      <c r="F22" s="19"/>
      <c r="G22" s="7"/>
      <c r="H22" s="7"/>
      <c r="I22" s="7"/>
      <c r="J22" s="7"/>
      <c r="K22" s="7"/>
      <c r="L22" s="7"/>
      <c r="M22" s="7"/>
      <c r="N22" s="7"/>
      <c r="O22" s="7"/>
    </row>
    <row r="23" spans="1:22" s="2" customFormat="1" ht="47.25" customHeight="1">
      <c r="A23" s="158" t="s">
        <v>36</v>
      </c>
      <c r="B23" s="9">
        <f t="shared" si="0"/>
        <v>31468.574999999997</v>
      </c>
      <c r="C23" s="11">
        <f>C24+C25</f>
        <v>3477.8269999999993</v>
      </c>
      <c r="D23" s="11">
        <f>D24+D25</f>
        <v>0</v>
      </c>
      <c r="E23" s="11">
        <f>E24+E25</f>
        <v>8584.555999999999</v>
      </c>
      <c r="F23" s="12">
        <f>F24+F25</f>
        <v>19406.192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6" s="7" customFormat="1" ht="21.75" customHeight="1">
      <c r="A24" s="47" t="s">
        <v>17</v>
      </c>
      <c r="B24" s="9">
        <f t="shared" si="0"/>
        <v>19934.076999999997</v>
      </c>
      <c r="C24" s="23">
        <f>'[1]январь'!C24+'[1]февраль'!C24+'[1]март'!C24</f>
        <v>3058.7249999999995</v>
      </c>
      <c r="D24" s="23">
        <f>'[1]январь'!D24+'[1]февраль'!D24+'[1]март'!D24</f>
        <v>0</v>
      </c>
      <c r="E24" s="23">
        <f>'[1]январь'!E24+'[1]февраль'!E24+'[1]март'!E24</f>
        <v>7302.749999999999</v>
      </c>
      <c r="F24" s="24">
        <f>'[1]январь'!F24+'[1]февраль'!F24+'[1]март'!F24</f>
        <v>9572.601999999999</v>
      </c>
    </row>
    <row r="25" spans="1:22" s="20" customFormat="1" ht="19.5" customHeight="1">
      <c r="A25" s="47" t="s">
        <v>14</v>
      </c>
      <c r="B25" s="9">
        <f t="shared" si="0"/>
        <v>11534.498</v>
      </c>
      <c r="C25" s="23">
        <f>C26+C27</f>
        <v>419.102</v>
      </c>
      <c r="D25" s="23">
        <f>D26+D27</f>
        <v>0</v>
      </c>
      <c r="E25" s="23">
        <f>E26+E27</f>
        <v>1281.806</v>
      </c>
      <c r="F25" s="24">
        <f>F26+F27</f>
        <v>9833.59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6" s="7" customFormat="1" ht="17.25" customHeight="1">
      <c r="A26" s="47" t="s">
        <v>15</v>
      </c>
      <c r="B26" s="9">
        <f t="shared" si="0"/>
        <v>7323.673</v>
      </c>
      <c r="C26" s="14">
        <f>'[1]январь'!C26+'[1]февраль'!C26+'[1]март'!C26</f>
        <v>419.102</v>
      </c>
      <c r="D26" s="14">
        <f>'[1]январь'!D26+'[1]февраль'!D26+'[1]март'!D26</f>
        <v>0</v>
      </c>
      <c r="E26" s="14">
        <f>'[1]январь'!E26+'[1]февраль'!E26+'[1]март'!E26</f>
        <v>1034.943</v>
      </c>
      <c r="F26" s="15">
        <f>'[1]январь'!F26+'[1]февраль'!F26+'[1]март'!F26</f>
        <v>5869.628</v>
      </c>
    </row>
    <row r="27" spans="1:6" s="7" customFormat="1" ht="17.25" customHeight="1">
      <c r="A27" s="47" t="s">
        <v>16</v>
      </c>
      <c r="B27" s="9">
        <f t="shared" si="0"/>
        <v>4210.825</v>
      </c>
      <c r="C27" s="14">
        <f>'[1]январь'!C27+'[1]февраль'!C27+'[1]март'!C27</f>
        <v>0</v>
      </c>
      <c r="D27" s="14">
        <f>'[1]январь'!D27+'[1]февраль'!D27+'[1]март'!D27</f>
        <v>0</v>
      </c>
      <c r="E27" s="14">
        <f>'[1]январь'!E27+'[1]февраль'!E27+'[1]март'!E27</f>
        <v>246.863</v>
      </c>
      <c r="F27" s="15">
        <f>'[1]январь'!F27+'[1]февраль'!F27+'[1]март'!F27</f>
        <v>3963.9619999999995</v>
      </c>
    </row>
    <row r="28" spans="1:22" s="2" customFormat="1" ht="35.25" customHeight="1">
      <c r="A28" s="158" t="s">
        <v>6</v>
      </c>
      <c r="B28" s="9">
        <f t="shared" si="0"/>
        <v>4873.262</v>
      </c>
      <c r="C28" s="11">
        <f>C29+C30</f>
        <v>4873.262</v>
      </c>
      <c r="D28" s="11"/>
      <c r="E28" s="11"/>
      <c r="F28" s="12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6" s="7" customFormat="1" ht="19.5" customHeight="1">
      <c r="A29" s="47" t="s">
        <v>17</v>
      </c>
      <c r="B29" s="9">
        <f t="shared" si="0"/>
        <v>419.102</v>
      </c>
      <c r="C29" s="23">
        <f>'[1]январь'!C29+'[1]февраль'!C29+'[1]март'!C29</f>
        <v>419.102</v>
      </c>
      <c r="D29" s="11"/>
      <c r="E29" s="23"/>
      <c r="F29" s="24"/>
    </row>
    <row r="30" spans="1:22" s="20" customFormat="1" ht="18" customHeight="1">
      <c r="A30" s="47" t="s">
        <v>14</v>
      </c>
      <c r="B30" s="9">
        <f t="shared" si="0"/>
        <v>4454.16</v>
      </c>
      <c r="C30" s="23">
        <f>C31+C32</f>
        <v>4454.16</v>
      </c>
      <c r="D30" s="11"/>
      <c r="E30" s="23"/>
      <c r="F30" s="24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6" s="7" customFormat="1" ht="19.5" customHeight="1">
      <c r="A31" s="47" t="s">
        <v>15</v>
      </c>
      <c r="B31" s="9">
        <f t="shared" si="0"/>
        <v>4445.931</v>
      </c>
      <c r="C31" s="14">
        <f>'[1]январь'!C31+'[1]февраль'!C31+'[1]март'!C31</f>
        <v>4445.931</v>
      </c>
      <c r="D31" s="14">
        <f>'[1]январь'!D31+'[1]февраль'!D31+'[1]март'!D31</f>
        <v>0</v>
      </c>
      <c r="E31" s="14"/>
      <c r="F31" s="15"/>
    </row>
    <row r="32" spans="1:6" s="7" customFormat="1" ht="19.5" customHeight="1">
      <c r="A32" s="47" t="s">
        <v>16</v>
      </c>
      <c r="B32" s="9">
        <f t="shared" si="0"/>
        <v>8.229</v>
      </c>
      <c r="C32" s="14">
        <f>'[1]январь'!C32+'[1]февраль'!C32+'[1]март'!C32</f>
        <v>8.229</v>
      </c>
      <c r="D32" s="14">
        <f>'[1]январь'!D32+'[1]февраль'!D32+'[1]март'!D32</f>
        <v>0</v>
      </c>
      <c r="E32" s="14"/>
      <c r="F32" s="15"/>
    </row>
    <row r="33" spans="1:22" s="2" customFormat="1" ht="51" customHeight="1">
      <c r="A33" s="158" t="s">
        <v>72</v>
      </c>
      <c r="B33" s="9">
        <f t="shared" si="0"/>
        <v>0</v>
      </c>
      <c r="C33" s="11">
        <f>C34+C35</f>
        <v>0</v>
      </c>
      <c r="D33" s="11">
        <f>D34+D35</f>
        <v>0</v>
      </c>
      <c r="E33" s="11">
        <f>E34+E35</f>
        <v>0</v>
      </c>
      <c r="F33" s="12">
        <f>F34+F35</f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6" s="7" customFormat="1" ht="21.75" customHeight="1">
      <c r="A34" s="47" t="s">
        <v>17</v>
      </c>
      <c r="B34" s="9">
        <f t="shared" si="0"/>
        <v>0</v>
      </c>
      <c r="C34" s="23">
        <f>'[1]январь'!C34+'[1]февраль'!C34+'[1]март'!C34</f>
        <v>0</v>
      </c>
      <c r="D34" s="23">
        <f>'[1]январь'!D34+'[1]февраль'!D34+'[1]март'!D34</f>
        <v>0</v>
      </c>
      <c r="E34" s="23">
        <f>'[1]январь'!E34+'[1]февраль'!E34+'[1]март'!E34</f>
        <v>0</v>
      </c>
      <c r="F34" s="24">
        <f>'[1]январь'!F34+'[1]февраль'!F34+'[1]март'!F34</f>
        <v>0</v>
      </c>
    </row>
    <row r="35" spans="1:22" s="20" customFormat="1" ht="21" customHeight="1">
      <c r="A35" s="47" t="s">
        <v>14</v>
      </c>
      <c r="B35" s="9">
        <f t="shared" si="0"/>
        <v>0</v>
      </c>
      <c r="C35" s="23">
        <f>C36+C37</f>
        <v>0</v>
      </c>
      <c r="D35" s="23">
        <f>D36+D37</f>
        <v>0</v>
      </c>
      <c r="E35" s="23">
        <f>E36+E37</f>
        <v>0</v>
      </c>
      <c r="F35" s="24">
        <f>F36+F37</f>
        <v>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6" s="7" customFormat="1" ht="21.75" customHeight="1">
      <c r="A36" s="47" t="s">
        <v>15</v>
      </c>
      <c r="B36" s="9">
        <f t="shared" si="0"/>
        <v>0</v>
      </c>
      <c r="C36" s="14">
        <f>'[1]январь'!C36+'[1]февраль'!C36+'[1]март'!C36</f>
        <v>0</v>
      </c>
      <c r="D36" s="14">
        <f>'[1]январь'!D36+'[1]февраль'!D36+'[1]март'!D36</f>
        <v>0</v>
      </c>
      <c r="E36" s="14">
        <f>'[1]январь'!E36+'[1]февраль'!E36+'[1]март'!E36</f>
        <v>0</v>
      </c>
      <c r="F36" s="15">
        <f>'[1]январь'!F36+'[1]февраль'!F36+'[1]март'!F36</f>
        <v>0</v>
      </c>
    </row>
    <row r="37" spans="1:6" s="7" customFormat="1" ht="21" customHeight="1">
      <c r="A37" s="47" t="s">
        <v>16</v>
      </c>
      <c r="B37" s="9">
        <f t="shared" si="0"/>
        <v>0</v>
      </c>
      <c r="C37" s="14">
        <f>'[1]январь'!C37+'[1]февраль'!C37+'[1]март'!C37</f>
        <v>0</v>
      </c>
      <c r="D37" s="14">
        <f>'[1]январь'!D37+'[1]февраль'!D37+'[1]март'!D37</f>
        <v>0</v>
      </c>
      <c r="E37" s="14">
        <f>'[1]январь'!E37+'[1]февраль'!E37+'[1]март'!E37</f>
        <v>0</v>
      </c>
      <c r="F37" s="15">
        <f>'[1]январь'!F37+'[1]февраль'!F37+'[1]март'!F37</f>
        <v>0</v>
      </c>
    </row>
    <row r="38" spans="1:22" s="2" customFormat="1" ht="41.25" customHeight="1">
      <c r="A38" s="158" t="s">
        <v>73</v>
      </c>
      <c r="B38" s="9">
        <f t="shared" si="0"/>
        <v>10376.604</v>
      </c>
      <c r="C38" s="23">
        <f>C39+C40+C42</f>
        <v>0</v>
      </c>
      <c r="D38" s="23"/>
      <c r="E38" s="23">
        <f>E39+E42</f>
        <v>6476.75</v>
      </c>
      <c r="F38" s="24">
        <f>F39+F42</f>
        <v>3899.8540000000003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6" s="7" customFormat="1" ht="36.75" customHeight="1">
      <c r="A39" s="52" t="s">
        <v>38</v>
      </c>
      <c r="B39" s="9">
        <f t="shared" si="0"/>
        <v>0</v>
      </c>
      <c r="C39" s="23">
        <f>'[1]январь'!C39+'[1]февраль'!C39+'[1]март'!C39</f>
        <v>0</v>
      </c>
      <c r="D39" s="23">
        <f>'[1]январь'!D39+'[1]февраль'!D39+'[1]март'!D39</f>
        <v>0</v>
      </c>
      <c r="E39" s="23">
        <f>'[1]январь'!E39+'[1]февраль'!E39+'[1]март'!E39</f>
        <v>0</v>
      </c>
      <c r="F39" s="24">
        <f>'[1]январь'!F39+'[1]февраль'!F39+'[1]март'!F39</f>
        <v>0</v>
      </c>
    </row>
    <row r="40" spans="1:15" s="46" customFormat="1" ht="44.25" customHeight="1">
      <c r="A40" s="122" t="s">
        <v>54</v>
      </c>
      <c r="B40" s="9">
        <f t="shared" si="0"/>
        <v>0</v>
      </c>
      <c r="C40" s="23">
        <f>'[1]январь'!C40+'[1]февраль'!C40+'[1]март'!C40</f>
        <v>0</v>
      </c>
      <c r="D40" s="11"/>
      <c r="E40" s="11"/>
      <c r="F40" s="12"/>
      <c r="G40" s="45"/>
      <c r="H40" s="45"/>
      <c r="I40" s="45"/>
      <c r="J40" s="45"/>
      <c r="K40" s="45"/>
      <c r="L40" s="45"/>
      <c r="M40" s="45"/>
      <c r="N40" s="45"/>
      <c r="O40" s="45"/>
    </row>
    <row r="41" spans="1:15" s="46" customFormat="1" ht="44.25" customHeight="1">
      <c r="A41" s="52" t="s">
        <v>43</v>
      </c>
      <c r="B41" s="114">
        <f t="shared" si="0"/>
        <v>0</v>
      </c>
      <c r="C41" s="23">
        <f>'[1]январь'!C41+'[1]февраль'!C41+'[1]март'!C41</f>
        <v>0</v>
      </c>
      <c r="D41" s="116"/>
      <c r="E41" s="116"/>
      <c r="F41" s="60"/>
      <c r="G41" s="45"/>
      <c r="H41" s="45"/>
      <c r="I41" s="45"/>
      <c r="J41" s="45"/>
      <c r="K41" s="45"/>
      <c r="L41" s="45"/>
      <c r="M41" s="45"/>
      <c r="N41" s="45"/>
      <c r="O41" s="45"/>
    </row>
    <row r="42" spans="1:22" s="20" customFormat="1" ht="21.75" customHeight="1">
      <c r="A42" s="47" t="s">
        <v>14</v>
      </c>
      <c r="B42" s="9">
        <f t="shared" si="0"/>
        <v>10376.604</v>
      </c>
      <c r="C42" s="11"/>
      <c r="D42" s="11"/>
      <c r="E42" s="23">
        <f>E43+E44+E45</f>
        <v>6476.75</v>
      </c>
      <c r="F42" s="24">
        <f>F43+F44+F45</f>
        <v>3899.8540000000003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6" s="7" customFormat="1" ht="21.75" customHeight="1">
      <c r="A43" s="47" t="s">
        <v>15</v>
      </c>
      <c r="B43" s="9">
        <f t="shared" si="0"/>
        <v>10376.604</v>
      </c>
      <c r="C43" s="14"/>
      <c r="D43" s="14"/>
      <c r="E43" s="14">
        <f>'[1]январь'!E43+'[1]февраль'!E43+'[1]март'!E43</f>
        <v>6476.75</v>
      </c>
      <c r="F43" s="15">
        <f>'[1]январь'!F43+'[1]февраль'!F43+'[1]март'!F43</f>
        <v>3899.8540000000003</v>
      </c>
    </row>
    <row r="44" spans="1:6" s="7" customFormat="1" ht="21.75" customHeight="1">
      <c r="A44" s="47" t="s">
        <v>57</v>
      </c>
      <c r="B44" s="9">
        <f t="shared" si="0"/>
        <v>0</v>
      </c>
      <c r="C44" s="14"/>
      <c r="D44" s="14"/>
      <c r="E44" s="14">
        <f>'[1]январь'!E44+'[1]февраль'!E44+'[1]март'!E44</f>
        <v>0</v>
      </c>
      <c r="F44" s="15">
        <f>'[1]январь'!F44+'[1]февраль'!F44+'[1]март'!F44</f>
        <v>0</v>
      </c>
    </row>
    <row r="45" spans="1:6" s="7" customFormat="1" ht="21.75" customHeight="1">
      <c r="A45" s="47" t="s">
        <v>16</v>
      </c>
      <c r="B45" s="9">
        <f t="shared" si="0"/>
        <v>0</v>
      </c>
      <c r="C45" s="14"/>
      <c r="D45" s="14"/>
      <c r="E45" s="14">
        <f>'[1]январь'!E45+'[1]февраль'!E45+'[1]март'!E45</f>
        <v>0</v>
      </c>
      <c r="F45" s="15">
        <f>'[1]январь'!F45+'[1]февраль'!F45+'[1]март'!F45</f>
        <v>0</v>
      </c>
    </row>
    <row r="46" spans="1:22" s="2" customFormat="1" ht="35.25" customHeight="1">
      <c r="A46" s="158" t="s">
        <v>35</v>
      </c>
      <c r="B46" s="9">
        <f t="shared" si="0"/>
        <v>8054.965</v>
      </c>
      <c r="C46" s="23"/>
      <c r="D46" s="23"/>
      <c r="E46" s="11">
        <f>E47+E48</f>
        <v>422.97799999999995</v>
      </c>
      <c r="F46" s="12">
        <f>F47+F48</f>
        <v>7631.987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6" s="7" customFormat="1" ht="22.5" customHeight="1">
      <c r="A47" s="47" t="s">
        <v>17</v>
      </c>
      <c r="B47" s="9">
        <f t="shared" si="0"/>
        <v>7612.758</v>
      </c>
      <c r="C47" s="11"/>
      <c r="D47" s="11"/>
      <c r="E47" s="23">
        <f>'[1]январь'!E47+'[1]февраль'!E47+'[1]март'!E47</f>
        <v>240.90099999999998</v>
      </c>
      <c r="F47" s="24">
        <f>'[1]январь'!F47+'[1]февраль'!F47+'[1]март'!F47</f>
        <v>7371.857</v>
      </c>
    </row>
    <row r="48" spans="1:22" s="20" customFormat="1" ht="24.75" customHeight="1">
      <c r="A48" s="47" t="s">
        <v>14</v>
      </c>
      <c r="B48" s="9">
        <f t="shared" si="0"/>
        <v>442.207</v>
      </c>
      <c r="C48" s="11"/>
      <c r="D48" s="11"/>
      <c r="E48" s="23">
        <f>E49+E50</f>
        <v>182.077</v>
      </c>
      <c r="F48" s="24">
        <f>F49+F50</f>
        <v>260.13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6" s="7" customFormat="1" ht="18" customHeight="1">
      <c r="A49" s="47" t="s">
        <v>15</v>
      </c>
      <c r="B49" s="9">
        <f t="shared" si="0"/>
        <v>101.55099999999999</v>
      </c>
      <c r="C49" s="14"/>
      <c r="D49" s="14"/>
      <c r="E49" s="14">
        <f>'[1]январь'!E49+'[1]февраль'!E49+'[1]март'!E49</f>
        <v>0</v>
      </c>
      <c r="F49" s="15">
        <f>'[1]январь'!F49+'[1]февраль'!F49+'[1]март'!F49</f>
        <v>101.55099999999999</v>
      </c>
    </row>
    <row r="50" spans="1:6" s="7" customFormat="1" ht="18" customHeight="1">
      <c r="A50" s="47" t="s">
        <v>16</v>
      </c>
      <c r="B50" s="9">
        <f t="shared" si="0"/>
        <v>340.656</v>
      </c>
      <c r="C50" s="14"/>
      <c r="D50" s="14"/>
      <c r="E50" s="14">
        <f>'[1]январь'!E50+'[1]февраль'!E50+'[1]март'!E50</f>
        <v>182.077</v>
      </c>
      <c r="F50" s="15">
        <f>'[1]январь'!F50+'[1]февраль'!F50+'[1]март'!F50</f>
        <v>158.579</v>
      </c>
    </row>
    <row r="51" spans="1:6" s="7" customFormat="1" ht="53.25" customHeight="1">
      <c r="A51" s="158" t="s">
        <v>74</v>
      </c>
      <c r="B51" s="9">
        <f t="shared" si="0"/>
        <v>99.469</v>
      </c>
      <c r="C51" s="23">
        <f>C52+C53</f>
        <v>0</v>
      </c>
      <c r="D51" s="23"/>
      <c r="E51" s="23">
        <f>E52+E53</f>
        <v>0</v>
      </c>
      <c r="F51" s="12">
        <f>F52+F53</f>
        <v>99.469</v>
      </c>
    </row>
    <row r="52" spans="1:6" s="7" customFormat="1" ht="23.25" customHeight="1">
      <c r="A52" s="47" t="s">
        <v>17</v>
      </c>
      <c r="B52" s="9">
        <f t="shared" si="0"/>
        <v>83.297</v>
      </c>
      <c r="C52" s="11"/>
      <c r="D52" s="11"/>
      <c r="E52" s="11"/>
      <c r="F52" s="24">
        <f>'[1]январь'!F52+'[1]февраль'!F52+'[1]март'!F52</f>
        <v>83.297</v>
      </c>
    </row>
    <row r="53" spans="1:22" s="20" customFormat="1" ht="23.25" customHeight="1">
      <c r="A53" s="47" t="s">
        <v>14</v>
      </c>
      <c r="B53" s="9">
        <f t="shared" si="0"/>
        <v>16.172</v>
      </c>
      <c r="C53" s="23">
        <f>C54+C55</f>
        <v>0</v>
      </c>
      <c r="D53" s="11"/>
      <c r="E53" s="23"/>
      <c r="F53" s="24">
        <f>F54+F55</f>
        <v>16.172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6" s="7" customFormat="1" ht="23.25" customHeight="1">
      <c r="A54" s="47" t="s">
        <v>15</v>
      </c>
      <c r="B54" s="9">
        <f t="shared" si="0"/>
        <v>0</v>
      </c>
      <c r="C54" s="23"/>
      <c r="D54" s="23"/>
      <c r="E54" s="23"/>
      <c r="F54" s="15">
        <f>'[1]январь'!F54+'[1]февраль'!F54+'[1]март'!F54</f>
        <v>0</v>
      </c>
    </row>
    <row r="55" spans="1:6" s="7" customFormat="1" ht="23.25" customHeight="1">
      <c r="A55" s="47" t="s">
        <v>16</v>
      </c>
      <c r="B55" s="9">
        <f t="shared" si="0"/>
        <v>16.172</v>
      </c>
      <c r="C55" s="23"/>
      <c r="D55" s="23"/>
      <c r="E55" s="23"/>
      <c r="F55" s="15">
        <f>'[1]январь'!F55+'[1]февраль'!F55+'[1]март'!F55</f>
        <v>16.172</v>
      </c>
    </row>
    <row r="56" spans="1:22" s="6" customFormat="1" ht="42" customHeight="1">
      <c r="A56" s="158" t="s">
        <v>75</v>
      </c>
      <c r="B56" s="9">
        <f t="shared" si="0"/>
        <v>0</v>
      </c>
      <c r="C56" s="11">
        <f>C57+C58</f>
        <v>0</v>
      </c>
      <c r="D56" s="11">
        <f>D57+D58</f>
        <v>0</v>
      </c>
      <c r="E56" s="11">
        <f>E57+E58</f>
        <v>0</v>
      </c>
      <c r="F56" s="24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" customFormat="1" ht="19.5" customHeight="1">
      <c r="A57" s="47" t="s">
        <v>17</v>
      </c>
      <c r="B57" s="9">
        <f t="shared" si="0"/>
        <v>0</v>
      </c>
      <c r="C57" s="23">
        <f>'[1]январь'!C57+'[1]февраль'!C57+'[1]март'!C57</f>
        <v>0</v>
      </c>
      <c r="D57" s="23">
        <f>'[1]январь'!D57+'[1]февраль'!D57+'[1]март'!D57</f>
        <v>0</v>
      </c>
      <c r="E57" s="23">
        <f>'[1]январь'!E57+'[1]февраль'!E57+'[1]март'!E57</f>
        <v>0</v>
      </c>
      <c r="F57" s="12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0" customFormat="1" ht="19.5" customHeight="1">
      <c r="A58" s="47" t="s">
        <v>14</v>
      </c>
      <c r="B58" s="9">
        <f t="shared" si="0"/>
        <v>0</v>
      </c>
      <c r="C58" s="23">
        <f>C59+C60</f>
        <v>0</v>
      </c>
      <c r="D58" s="23">
        <f>D59+D60</f>
        <v>0</v>
      </c>
      <c r="E58" s="23">
        <f>E59+E60</f>
        <v>0</v>
      </c>
      <c r="F58" s="24">
        <f>F59+F60</f>
        <v>0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" customFormat="1" ht="19.5" customHeight="1">
      <c r="A59" s="47" t="s">
        <v>15</v>
      </c>
      <c r="B59" s="9">
        <f t="shared" si="0"/>
        <v>0</v>
      </c>
      <c r="C59" s="14">
        <f>'[1]январь'!C59+'[1]февраль'!C59+'[1]март'!C59</f>
        <v>0</v>
      </c>
      <c r="D59" s="14">
        <f>'[1]январь'!D59+'[1]февраль'!D59+'[1]март'!D59</f>
        <v>0</v>
      </c>
      <c r="E59" s="14">
        <f>'[1]январь'!E59+'[1]февраль'!E59+'[1]март'!E59</f>
        <v>0</v>
      </c>
      <c r="F59" s="14">
        <f>'[1]январь'!F59+'[1]февраль'!F59+'[1]март'!F59</f>
        <v>0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" customFormat="1" ht="19.5" customHeight="1">
      <c r="A60" s="47" t="s">
        <v>16</v>
      </c>
      <c r="B60" s="9">
        <f t="shared" si="0"/>
        <v>0</v>
      </c>
      <c r="C60" s="14">
        <f>'[1]январь'!C60+'[1]февраль'!C60+'[1]март'!C60</f>
        <v>0</v>
      </c>
      <c r="D60" s="14">
        <f>'[1]январь'!D60+'[1]февраль'!D60+'[1]март'!D60</f>
        <v>0</v>
      </c>
      <c r="E60" s="14">
        <f>'[1]январь'!E60+'[1]февраль'!E60+'[1]март'!E60</f>
        <v>0</v>
      </c>
      <c r="F60" s="14">
        <f>'[1]январь'!F60+'[1]февраль'!F60+'[1]март'!F60</f>
        <v>0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" customFormat="1" ht="24.75" customHeight="1">
      <c r="A61" s="160" t="s">
        <v>30</v>
      </c>
      <c r="B61" s="9">
        <f t="shared" si="0"/>
        <v>279.29200000000003</v>
      </c>
      <c r="C61" s="13"/>
      <c r="D61" s="11"/>
      <c r="E61" s="11">
        <f>E62+E63</f>
        <v>279.29200000000003</v>
      </c>
      <c r="F61" s="12">
        <f>F62+F63</f>
        <v>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" customFormat="1" ht="21.75" customHeight="1">
      <c r="A62" s="47" t="s">
        <v>17</v>
      </c>
      <c r="B62" s="9">
        <f t="shared" si="0"/>
        <v>279.29200000000003</v>
      </c>
      <c r="C62" s="11"/>
      <c r="D62" s="11"/>
      <c r="E62" s="23">
        <f>'[1]январь'!E62+'[1]февраль'!E62+'[1]март'!E62</f>
        <v>279.29200000000003</v>
      </c>
      <c r="F62" s="24">
        <f>'[1]январь'!F62+'[1]февраль'!F62+'[1]март'!F62</f>
        <v>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0" customFormat="1" ht="16.5" customHeight="1">
      <c r="A63" s="47" t="s">
        <v>14</v>
      </c>
      <c r="B63" s="9">
        <f t="shared" si="0"/>
        <v>0</v>
      </c>
      <c r="C63" s="11"/>
      <c r="D63" s="11"/>
      <c r="E63" s="23">
        <f>E64+E65</f>
        <v>0</v>
      </c>
      <c r="F63" s="24">
        <f>F64+F65</f>
        <v>0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" customFormat="1" ht="18" customHeight="1">
      <c r="A64" s="47" t="s">
        <v>15</v>
      </c>
      <c r="B64" s="9">
        <f t="shared" si="0"/>
        <v>0</v>
      </c>
      <c r="C64" s="13"/>
      <c r="D64" s="11"/>
      <c r="E64" s="14">
        <f>'[1]январь'!E64+'[1]февраль'!E64+'[1]март'!E64</f>
        <v>0</v>
      </c>
      <c r="F64" s="15">
        <f>'[1]январь'!F64+'[1]февраль'!F64+'[1]март'!F64</f>
        <v>0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2" customFormat="1" ht="18" customHeight="1">
      <c r="A65" s="47" t="s">
        <v>16</v>
      </c>
      <c r="B65" s="9">
        <f t="shared" si="0"/>
        <v>0</v>
      </c>
      <c r="C65" s="13"/>
      <c r="D65" s="11"/>
      <c r="E65" s="14">
        <f>'[1]январь'!E65+'[1]февраль'!E65+'[1]март'!E65</f>
        <v>0</v>
      </c>
      <c r="F65" s="15">
        <f>'[1]январь'!F65+'[1]февраль'!F65+'[1]март'!F65</f>
        <v>0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2" customFormat="1" ht="24.75" customHeight="1">
      <c r="A66" s="160" t="s">
        <v>4</v>
      </c>
      <c r="B66" s="9">
        <f t="shared" si="0"/>
        <v>0</v>
      </c>
      <c r="C66" s="11">
        <f>C67+C68+C74</f>
        <v>0</v>
      </c>
      <c r="D66" s="11"/>
      <c r="E66" s="11"/>
      <c r="F66" s="12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2" customFormat="1" ht="37.5" customHeight="1">
      <c r="A67" s="52" t="s">
        <v>38</v>
      </c>
      <c r="B67" s="9">
        <f t="shared" si="0"/>
        <v>0</v>
      </c>
      <c r="C67" s="23">
        <f>'[1]январь'!C67+'[1]февраль'!C67+'[1]март'!C67</f>
        <v>0</v>
      </c>
      <c r="D67" s="11"/>
      <c r="E67" s="23"/>
      <c r="F67" s="24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15" s="6" customFormat="1" ht="56.25" customHeight="1">
      <c r="A68" s="122" t="s">
        <v>48</v>
      </c>
      <c r="B68" s="87">
        <f t="shared" si="0"/>
        <v>0</v>
      </c>
      <c r="C68" s="88">
        <f>C70+C72</f>
        <v>0</v>
      </c>
      <c r="D68" s="175"/>
      <c r="E68" s="175"/>
      <c r="F68" s="24"/>
      <c r="G68" s="7"/>
      <c r="H68" s="7"/>
      <c r="I68" s="7"/>
      <c r="J68" s="7"/>
      <c r="K68" s="7"/>
      <c r="L68" s="7"/>
      <c r="M68" s="7"/>
      <c r="N68" s="7"/>
      <c r="O68" s="7"/>
    </row>
    <row r="69" spans="1:15" s="6" customFormat="1" ht="36" customHeight="1">
      <c r="A69" s="52" t="s">
        <v>49</v>
      </c>
      <c r="B69" s="123">
        <f t="shared" si="0"/>
        <v>0</v>
      </c>
      <c r="C69" s="88">
        <f>C71+C73</f>
        <v>0</v>
      </c>
      <c r="D69" s="175"/>
      <c r="E69" s="175"/>
      <c r="F69" s="24"/>
      <c r="G69" s="7"/>
      <c r="H69" s="7"/>
      <c r="I69" s="7"/>
      <c r="J69" s="7"/>
      <c r="K69" s="7"/>
      <c r="L69" s="7"/>
      <c r="M69" s="7"/>
      <c r="N69" s="7"/>
      <c r="O69" s="7"/>
    </row>
    <row r="70" spans="1:15" s="6" customFormat="1" ht="28.5" customHeight="1">
      <c r="A70" s="61" t="s">
        <v>50</v>
      </c>
      <c r="B70" s="62">
        <f aca="true" t="shared" si="1" ref="B70:B133">C70+D70+E70+F70</f>
        <v>0</v>
      </c>
      <c r="C70" s="156">
        <f>'[1]январь'!C70+'[1]февраль'!C70+'[1]март'!C70</f>
        <v>0</v>
      </c>
      <c r="D70" s="64"/>
      <c r="E70" s="64"/>
      <c r="F70" s="24"/>
      <c r="G70" s="7"/>
      <c r="H70" s="7"/>
      <c r="I70" s="7"/>
      <c r="J70" s="7"/>
      <c r="K70" s="7"/>
      <c r="L70" s="7"/>
      <c r="M70" s="7"/>
      <c r="N70" s="7"/>
      <c r="O70" s="7"/>
    </row>
    <row r="71" spans="1:15" s="6" customFormat="1" ht="28.5" customHeight="1">
      <c r="A71" s="61" t="s">
        <v>51</v>
      </c>
      <c r="B71" s="62">
        <f t="shared" si="1"/>
        <v>0</v>
      </c>
      <c r="C71" s="156">
        <f>'[1]январь'!C71+'[1]февраль'!C71+'[1]март'!C71</f>
        <v>0</v>
      </c>
      <c r="D71" s="65"/>
      <c r="E71" s="65"/>
      <c r="F71" s="24"/>
      <c r="G71" s="7"/>
      <c r="H71" s="7"/>
      <c r="I71" s="7"/>
      <c r="J71" s="7"/>
      <c r="K71" s="7"/>
      <c r="L71" s="7"/>
      <c r="M71" s="7"/>
      <c r="N71" s="7"/>
      <c r="O71" s="7"/>
    </row>
    <row r="72" spans="1:15" s="6" customFormat="1" ht="28.5" customHeight="1">
      <c r="A72" s="61" t="s">
        <v>52</v>
      </c>
      <c r="B72" s="62">
        <f t="shared" si="1"/>
        <v>0</v>
      </c>
      <c r="C72" s="156">
        <f>'[1]январь'!C72+'[1]февраль'!C72+'[1]март'!C72</f>
        <v>0</v>
      </c>
      <c r="D72" s="64"/>
      <c r="E72" s="64"/>
      <c r="F72" s="24"/>
      <c r="G72" s="7"/>
      <c r="H72" s="7"/>
      <c r="I72" s="7"/>
      <c r="J72" s="7"/>
      <c r="K72" s="7"/>
      <c r="L72" s="7"/>
      <c r="M72" s="7"/>
      <c r="N72" s="7"/>
      <c r="O72" s="7"/>
    </row>
    <row r="73" spans="1:15" s="6" customFormat="1" ht="28.5" customHeight="1">
      <c r="A73" s="61" t="s">
        <v>53</v>
      </c>
      <c r="B73" s="62">
        <f t="shared" si="1"/>
        <v>0</v>
      </c>
      <c r="C73" s="156">
        <f>'[1]январь'!C73+'[1]февраль'!C73+'[1]март'!C73</f>
        <v>0</v>
      </c>
      <c r="D73" s="65"/>
      <c r="E73" s="65"/>
      <c r="F73" s="24"/>
      <c r="G73" s="7"/>
      <c r="H73" s="7"/>
      <c r="I73" s="7"/>
      <c r="J73" s="7"/>
      <c r="K73" s="7"/>
      <c r="L73" s="7"/>
      <c r="M73" s="7"/>
      <c r="N73" s="7"/>
      <c r="O73" s="7"/>
    </row>
    <row r="74" spans="1:22" s="20" customFormat="1" ht="17.25" customHeight="1">
      <c r="A74" s="47" t="s">
        <v>14</v>
      </c>
      <c r="B74" s="9">
        <f t="shared" si="1"/>
        <v>0</v>
      </c>
      <c r="C74" s="156">
        <f>C75+C76</f>
        <v>0</v>
      </c>
      <c r="D74" s="11"/>
      <c r="E74" s="23"/>
      <c r="F74" s="24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" customFormat="1" ht="17.25" customHeight="1">
      <c r="A75" s="47" t="s">
        <v>15</v>
      </c>
      <c r="B75" s="9">
        <f t="shared" si="1"/>
        <v>0</v>
      </c>
      <c r="C75" s="14"/>
      <c r="D75" s="11"/>
      <c r="E75" s="11"/>
      <c r="F75" s="12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2" customFormat="1" ht="17.25" customHeight="1">
      <c r="A76" s="47" t="s">
        <v>16</v>
      </c>
      <c r="B76" s="9">
        <f t="shared" si="1"/>
        <v>0</v>
      </c>
      <c r="C76" s="14"/>
      <c r="D76" s="11"/>
      <c r="E76" s="11"/>
      <c r="F76" s="12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2" customFormat="1" ht="77.25" customHeight="1">
      <c r="A77" s="158" t="s">
        <v>33</v>
      </c>
      <c r="B77" s="9">
        <f t="shared" si="1"/>
        <v>668.7059999999999</v>
      </c>
      <c r="C77" s="23">
        <f>C78+C79+C81</f>
        <v>668.7059999999999</v>
      </c>
      <c r="D77" s="23">
        <f>D78+D81</f>
        <v>0</v>
      </c>
      <c r="E77" s="23">
        <f>E78+E81</f>
        <v>0</v>
      </c>
      <c r="F77" s="24">
        <f>F78+F81</f>
        <v>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2" customFormat="1" ht="47.25" customHeight="1">
      <c r="A78" s="47" t="s">
        <v>17</v>
      </c>
      <c r="B78" s="9">
        <f t="shared" si="1"/>
        <v>667.5649999999999</v>
      </c>
      <c r="C78" s="23">
        <f>'[1]январь'!C78+'[1]февраль'!C78+'[1]март'!C78</f>
        <v>667.5649999999999</v>
      </c>
      <c r="D78" s="23">
        <f>'[1]январь'!D78+'[1]февраль'!D78+'[1]март'!D78</f>
        <v>0</v>
      </c>
      <c r="E78" s="23">
        <f>'[1]январь'!E78+'[1]февраль'!E78+'[1]март'!E78</f>
        <v>0</v>
      </c>
      <c r="F78" s="24">
        <f>'[1]январь'!F78+'[1]февраль'!F78+'[1]март'!F78</f>
        <v>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0" customFormat="1" ht="27" customHeight="1">
      <c r="A79" s="52" t="s">
        <v>79</v>
      </c>
      <c r="B79" s="11">
        <f>C79+D79+E79+F79</f>
        <v>1.141</v>
      </c>
      <c r="C79" s="23">
        <f>'[1]январь'!C79+'[1]февраль'!C79+'[1]март'!C79</f>
        <v>1.141</v>
      </c>
      <c r="D79" s="11"/>
      <c r="E79" s="11"/>
      <c r="F79" s="12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2" customFormat="1" ht="19.5" customHeight="1">
      <c r="A80" s="52" t="s">
        <v>43</v>
      </c>
      <c r="B80" s="119">
        <f>C80+D80+E80+F80</f>
        <v>498.841</v>
      </c>
      <c r="C80" s="23">
        <f>'[1]январь'!C80+'[1]февраль'!C80+'[1]март'!C80</f>
        <v>498.841</v>
      </c>
      <c r="D80" s="116"/>
      <c r="E80" s="116"/>
      <c r="F80" s="60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2" customFormat="1" ht="19.5" customHeight="1">
      <c r="A81" s="47" t="s">
        <v>14</v>
      </c>
      <c r="B81" s="9">
        <f t="shared" si="1"/>
        <v>0</v>
      </c>
      <c r="C81" s="23">
        <f>C82+C83</f>
        <v>0</v>
      </c>
      <c r="D81" s="23">
        <f>D82+D83</f>
        <v>0</v>
      </c>
      <c r="E81" s="23">
        <f>E82+E83</f>
        <v>0</v>
      </c>
      <c r="F81" s="24">
        <f>F82+F83</f>
        <v>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46" s="2" customFormat="1" ht="23.25" customHeight="1">
      <c r="A82" s="47" t="s">
        <v>15</v>
      </c>
      <c r="B82" s="9">
        <f t="shared" si="1"/>
        <v>0</v>
      </c>
      <c r="C82" s="14">
        <f>'[1]январь'!C82+'[1]февраль'!C82+'[1]март'!C82</f>
        <v>0</v>
      </c>
      <c r="D82" s="14">
        <f>'[1]январь'!D82+'[1]февраль'!D82+'[1]март'!D82</f>
        <v>0</v>
      </c>
      <c r="E82" s="14">
        <f>'[1]январь'!E82+'[1]февраль'!E82+'[1]март'!E82</f>
        <v>0</v>
      </c>
      <c r="F82" s="15">
        <f>'[1]январь'!F82+'[1]февраль'!F82+'[1]март'!F82</f>
        <v>0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</row>
    <row r="83" spans="1:46" s="2" customFormat="1" ht="23.25" customHeight="1">
      <c r="A83" s="47" t="s">
        <v>16</v>
      </c>
      <c r="B83" s="9">
        <f t="shared" si="1"/>
        <v>0</v>
      </c>
      <c r="C83" s="14">
        <f>'[1]январь'!C83+'[1]февраль'!C83+'[1]март'!C83</f>
        <v>0</v>
      </c>
      <c r="D83" s="14">
        <f>'[1]январь'!D83+'[1]февраль'!D83+'[1]март'!D83</f>
        <v>0</v>
      </c>
      <c r="E83" s="14">
        <f>'[1]январь'!E83+'[1]февраль'!E83+'[1]март'!E83</f>
        <v>0</v>
      </c>
      <c r="F83" s="15">
        <f>'[1]январь'!F83+'[1]февраль'!F83+'[1]март'!F83</f>
        <v>0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</row>
    <row r="84" spans="1:15" s="46" customFormat="1" ht="44.25" customHeight="1">
      <c r="A84" s="158" t="s">
        <v>29</v>
      </c>
      <c r="B84" s="9">
        <f t="shared" si="1"/>
        <v>3167.544</v>
      </c>
      <c r="C84" s="11">
        <f>C85+C86+C88</f>
        <v>3167.544</v>
      </c>
      <c r="D84" s="11"/>
      <c r="E84" s="11">
        <f>E85+E88</f>
        <v>0</v>
      </c>
      <c r="F84" s="12">
        <f>F85+F88</f>
        <v>0</v>
      </c>
      <c r="G84" s="45"/>
      <c r="H84" s="45"/>
      <c r="I84" s="45"/>
      <c r="J84" s="45"/>
      <c r="K84" s="45"/>
      <c r="L84" s="45"/>
      <c r="M84" s="45"/>
      <c r="N84" s="45"/>
      <c r="O84" s="45"/>
    </row>
    <row r="85" spans="1:15" s="46" customFormat="1" ht="44.25" customHeight="1">
      <c r="A85" s="47" t="s">
        <v>17</v>
      </c>
      <c r="B85" s="9">
        <f t="shared" si="1"/>
        <v>0</v>
      </c>
      <c r="C85" s="23">
        <f>'[1]январь'!C85+'[1]февраль'!C85+'[1]март'!C85</f>
        <v>0</v>
      </c>
      <c r="D85" s="23">
        <f>'[1]январь'!D85+'[1]февраль'!D85+'[1]март'!D85</f>
        <v>0</v>
      </c>
      <c r="E85" s="23">
        <f>'[1]январь'!E85+'[1]февраль'!E85+'[1]март'!E85</f>
        <v>0</v>
      </c>
      <c r="F85" s="24">
        <f>'[1]январь'!F85+'[1]февраль'!F85+'[1]март'!F85</f>
        <v>0</v>
      </c>
      <c r="G85" s="45"/>
      <c r="H85" s="45"/>
      <c r="I85" s="45"/>
      <c r="J85" s="45"/>
      <c r="K85" s="45"/>
      <c r="L85" s="45"/>
      <c r="M85" s="45"/>
      <c r="N85" s="45"/>
      <c r="O85" s="45"/>
    </row>
    <row r="86" spans="1:46" s="2" customFormat="1" ht="23.25" customHeight="1">
      <c r="A86" s="52" t="s">
        <v>56</v>
      </c>
      <c r="B86" s="9">
        <f t="shared" si="1"/>
        <v>3167.544</v>
      </c>
      <c r="C86" s="23">
        <f>'[1]январь'!C86+'[1]февраль'!C86+'[1]март'!C86</f>
        <v>3167.544</v>
      </c>
      <c r="D86" s="11"/>
      <c r="E86" s="11"/>
      <c r="F86" s="12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</row>
    <row r="87" spans="1:46" s="2" customFormat="1" ht="23.25" customHeight="1">
      <c r="A87" s="52" t="s">
        <v>43</v>
      </c>
      <c r="B87" s="123">
        <f t="shared" si="1"/>
        <v>597.6239999999999</v>
      </c>
      <c r="C87" s="23">
        <f>'[1]январь'!C87+'[1]февраль'!C87+'[1]март'!C87</f>
        <v>597.6239999999999</v>
      </c>
      <c r="D87" s="116"/>
      <c r="E87" s="116"/>
      <c r="F87" s="60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</row>
    <row r="88" spans="1:46" s="2" customFormat="1" ht="23.25" customHeight="1">
      <c r="A88" s="47" t="s">
        <v>14</v>
      </c>
      <c r="B88" s="9">
        <f t="shared" si="1"/>
        <v>0</v>
      </c>
      <c r="C88" s="14"/>
      <c r="D88" s="11"/>
      <c r="E88" s="11">
        <f>E90+E89</f>
        <v>0</v>
      </c>
      <c r="F88" s="12">
        <f>F90+F89</f>
        <v>0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</row>
    <row r="89" spans="1:46" s="2" customFormat="1" ht="23.25" customHeight="1">
      <c r="A89" s="47" t="s">
        <v>15</v>
      </c>
      <c r="B89" s="9">
        <f t="shared" si="1"/>
        <v>0</v>
      </c>
      <c r="C89" s="14"/>
      <c r="D89" s="11"/>
      <c r="E89" s="13"/>
      <c r="F89" s="19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</row>
    <row r="90" spans="1:46" s="2" customFormat="1" ht="23.25" customHeight="1">
      <c r="A90" s="47" t="s">
        <v>16</v>
      </c>
      <c r="B90" s="9">
        <f t="shared" si="1"/>
        <v>0</v>
      </c>
      <c r="C90" s="14"/>
      <c r="D90" s="11"/>
      <c r="E90" s="13"/>
      <c r="F90" s="19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</row>
    <row r="91" spans="1:46" s="2" customFormat="1" ht="23.25" customHeight="1">
      <c r="A91" s="158" t="s">
        <v>32</v>
      </c>
      <c r="B91" s="9">
        <f t="shared" si="1"/>
        <v>93.51400000000001</v>
      </c>
      <c r="C91" s="11">
        <f>C92+C93</f>
        <v>0</v>
      </c>
      <c r="D91" s="11"/>
      <c r="E91" s="23">
        <f>E92+E93</f>
        <v>0</v>
      </c>
      <c r="F91" s="24">
        <f>F92+F93</f>
        <v>93.51400000000001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</row>
    <row r="92" spans="1:46" s="2" customFormat="1" ht="23.25" customHeight="1">
      <c r="A92" s="47" t="s">
        <v>17</v>
      </c>
      <c r="B92" s="9">
        <f t="shared" si="1"/>
        <v>0</v>
      </c>
      <c r="C92" s="66"/>
      <c r="D92" s="66"/>
      <c r="E92" s="23">
        <f>'[1]январь'!E92+'[1]февраль'!E92+'[1]март'!E92</f>
        <v>0</v>
      </c>
      <c r="F92" s="24">
        <f>'[1]январь'!F92+'[1]февраль'!F92+'[1]март'!F92</f>
        <v>0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</row>
    <row r="93" spans="1:46" s="2" customFormat="1" ht="23.25" customHeight="1">
      <c r="A93" s="47" t="s">
        <v>14</v>
      </c>
      <c r="B93" s="9">
        <f t="shared" si="1"/>
        <v>93.51400000000001</v>
      </c>
      <c r="C93" s="14"/>
      <c r="D93" s="11"/>
      <c r="E93" s="23">
        <f>E94+E95</f>
        <v>0</v>
      </c>
      <c r="F93" s="24">
        <f>F94+F95</f>
        <v>93.51400000000001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</row>
    <row r="94" spans="1:46" s="2" customFormat="1" ht="44.25" customHeight="1">
      <c r="A94" s="47" t="s">
        <v>15</v>
      </c>
      <c r="B94" s="9">
        <f t="shared" si="1"/>
        <v>46.757000000000005</v>
      </c>
      <c r="C94" s="14"/>
      <c r="D94" s="11"/>
      <c r="E94" s="14">
        <f>'[1]январь'!E94+'[1]февраль'!E94+'[1]март'!E94</f>
        <v>0</v>
      </c>
      <c r="F94" s="15">
        <f>'[1]январь'!F94+'[1]февраль'!F94+'[1]март'!F94</f>
        <v>46.757000000000005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</row>
    <row r="95" spans="1:46" s="2" customFormat="1" ht="23.25" customHeight="1">
      <c r="A95" s="47" t="s">
        <v>16</v>
      </c>
      <c r="B95" s="9">
        <f t="shared" si="1"/>
        <v>46.757000000000005</v>
      </c>
      <c r="C95" s="14"/>
      <c r="D95" s="11"/>
      <c r="E95" s="14">
        <f>'[1]январь'!E95+'[1]февраль'!E95+'[1]март'!E95</f>
        <v>0</v>
      </c>
      <c r="F95" s="15">
        <f>'[1]январь'!F95+'[1]февраль'!F95+'[1]март'!F95</f>
        <v>46.757000000000005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</row>
    <row r="96" spans="1:46" s="2" customFormat="1" ht="23.25" customHeight="1">
      <c r="A96" s="158" t="s">
        <v>28</v>
      </c>
      <c r="B96" s="9">
        <f t="shared" si="1"/>
        <v>0</v>
      </c>
      <c r="C96" s="14"/>
      <c r="D96" s="11"/>
      <c r="E96" s="23">
        <f>E97+E98</f>
        <v>0</v>
      </c>
      <c r="F96" s="24">
        <f>F97+F98</f>
        <v>0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</row>
    <row r="97" spans="1:46" s="2" customFormat="1" ht="23.25" customHeight="1">
      <c r="A97" s="47" t="s">
        <v>17</v>
      </c>
      <c r="B97" s="9">
        <f t="shared" si="1"/>
        <v>0</v>
      </c>
      <c r="C97" s="14"/>
      <c r="D97" s="11"/>
      <c r="E97" s="23">
        <f>'[1]январь'!E97+'[1]февраль'!E97+'[1]март'!E97</f>
        <v>0</v>
      </c>
      <c r="F97" s="24">
        <f>'[1]январь'!F97+'[1]февраль'!F97+'[1]март'!F97</f>
        <v>0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</row>
    <row r="98" spans="1:46" s="2" customFormat="1" ht="23.25" customHeight="1">
      <c r="A98" s="47" t="s">
        <v>14</v>
      </c>
      <c r="B98" s="9">
        <f t="shared" si="1"/>
        <v>0</v>
      </c>
      <c r="C98" s="14"/>
      <c r="D98" s="11"/>
      <c r="E98" s="23">
        <f>E99+E100</f>
        <v>0</v>
      </c>
      <c r="F98" s="24">
        <f>F99+F100</f>
        <v>0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</row>
    <row r="99" spans="1:46" s="2" customFormat="1" ht="47.25" customHeight="1">
      <c r="A99" s="47" t="s">
        <v>15</v>
      </c>
      <c r="B99" s="9">
        <f t="shared" si="1"/>
        <v>0</v>
      </c>
      <c r="C99" s="14"/>
      <c r="D99" s="11"/>
      <c r="E99" s="14">
        <f>'[1]январь'!E99+'[1]февраль'!E99+'[1]март'!E99</f>
        <v>0</v>
      </c>
      <c r="F99" s="15">
        <f>'[1]январь'!F99+'[1]февраль'!F99+'[1]март'!F99</f>
        <v>0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</row>
    <row r="100" spans="1:46" s="2" customFormat="1" ht="23.25" customHeight="1">
      <c r="A100" s="47" t="s">
        <v>16</v>
      </c>
      <c r="B100" s="9">
        <f t="shared" si="1"/>
        <v>0</v>
      </c>
      <c r="C100" s="14"/>
      <c r="D100" s="11"/>
      <c r="E100" s="14">
        <f>'[1]январь'!E100+'[1]февраль'!E100+'[1]март'!E100</f>
        <v>0</v>
      </c>
      <c r="F100" s="15">
        <f>'[1]январь'!F100+'[1]февраль'!F100+'[1]март'!F100</f>
        <v>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</row>
    <row r="101" spans="1:46" s="2" customFormat="1" ht="23.25" customHeight="1">
      <c r="A101" s="158" t="s">
        <v>34</v>
      </c>
      <c r="B101" s="9">
        <f t="shared" si="1"/>
        <v>93.667</v>
      </c>
      <c r="C101" s="14"/>
      <c r="D101" s="11"/>
      <c r="E101" s="23">
        <f>E102+E103</f>
        <v>93.667</v>
      </c>
      <c r="F101" s="24">
        <f>F102+F103</f>
        <v>0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</row>
    <row r="102" spans="1:46" s="2" customFormat="1" ht="23.25" customHeight="1">
      <c r="A102" s="47" t="s">
        <v>17</v>
      </c>
      <c r="B102" s="9">
        <f t="shared" si="1"/>
        <v>93.667</v>
      </c>
      <c r="C102" s="14"/>
      <c r="D102" s="11"/>
      <c r="E102" s="23">
        <f>'[1]январь'!E102+'[1]февраль'!E102+'[1]март'!E102</f>
        <v>93.667</v>
      </c>
      <c r="F102" s="24">
        <f>'[1]январь'!F102+'[1]февраль'!F102+'[1]март'!F102</f>
        <v>0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</row>
    <row r="103" spans="1:46" s="2" customFormat="1" ht="23.25" customHeight="1">
      <c r="A103" s="47" t="s">
        <v>14</v>
      </c>
      <c r="B103" s="9">
        <f t="shared" si="1"/>
        <v>0</v>
      </c>
      <c r="C103" s="14"/>
      <c r="D103" s="11"/>
      <c r="E103" s="23">
        <f>E104+E105</f>
        <v>0</v>
      </c>
      <c r="F103" s="24">
        <f>F104+F105</f>
        <v>0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</row>
    <row r="104" spans="1:30" s="2" customFormat="1" ht="23.25" customHeight="1">
      <c r="A104" s="47" t="s">
        <v>15</v>
      </c>
      <c r="B104" s="9">
        <f t="shared" si="1"/>
        <v>0</v>
      </c>
      <c r="C104" s="14"/>
      <c r="D104" s="11"/>
      <c r="E104" s="14">
        <f>'[1]январь'!E104+'[1]февраль'!E104+'[1]март'!E104</f>
        <v>0</v>
      </c>
      <c r="F104" s="15">
        <f>'[1]январь'!F104+'[1]февраль'!F104+'[1]март'!F104</f>
        <v>0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1:30" s="2" customFormat="1" ht="23.25" customHeight="1">
      <c r="A105" s="47" t="s">
        <v>16</v>
      </c>
      <c r="B105" s="9">
        <f t="shared" si="1"/>
        <v>0</v>
      </c>
      <c r="C105" s="14"/>
      <c r="D105" s="11"/>
      <c r="E105" s="14">
        <f>'[1]январь'!E105+'[1]февраль'!E105+'[1]март'!E105</f>
        <v>0</v>
      </c>
      <c r="F105" s="15">
        <f>'[1]январь'!F105+'[1]февраль'!F105+'[1]март'!F105</f>
        <v>0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1:30" s="2" customFormat="1" ht="23.25" customHeight="1">
      <c r="A106" s="158" t="s">
        <v>26</v>
      </c>
      <c r="B106" s="9">
        <f t="shared" si="1"/>
        <v>349.1959999999999</v>
      </c>
      <c r="C106" s="11">
        <f>C107+C108</f>
        <v>0</v>
      </c>
      <c r="D106" s="11"/>
      <c r="E106" s="23">
        <f>E107+E108</f>
        <v>0</v>
      </c>
      <c r="F106" s="24">
        <f>F107+F108</f>
        <v>349.1959999999999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1:30" s="2" customFormat="1" ht="23.25" customHeight="1">
      <c r="A107" s="47" t="s">
        <v>17</v>
      </c>
      <c r="B107" s="9">
        <f t="shared" si="1"/>
        <v>0</v>
      </c>
      <c r="C107" s="66"/>
      <c r="D107" s="66"/>
      <c r="E107" s="23">
        <f>'[1]январь'!E107+'[1]февраль'!E107+'[1]март'!E107</f>
        <v>0</v>
      </c>
      <c r="F107" s="24">
        <f>'[1]январь'!F107+'[1]февраль'!F107+'[1]март'!F107</f>
        <v>0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1:30" s="2" customFormat="1" ht="23.25" customHeight="1">
      <c r="A108" s="47" t="s">
        <v>14</v>
      </c>
      <c r="B108" s="9">
        <f t="shared" si="1"/>
        <v>349.1959999999999</v>
      </c>
      <c r="C108" s="14"/>
      <c r="D108" s="11"/>
      <c r="E108" s="23">
        <f>E109+E110</f>
        <v>0</v>
      </c>
      <c r="F108" s="24">
        <f>F109+F110</f>
        <v>349.1959999999999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spans="1:30" s="2" customFormat="1" ht="44.25" customHeight="1">
      <c r="A109" s="47" t="s">
        <v>15</v>
      </c>
      <c r="B109" s="9">
        <f t="shared" si="1"/>
        <v>48.535</v>
      </c>
      <c r="C109" s="14"/>
      <c r="D109" s="11"/>
      <c r="E109" s="14">
        <f>'[1]январь'!E109+'[1]февраль'!E109+'[1]март'!E109</f>
        <v>0</v>
      </c>
      <c r="F109" s="15">
        <f>'[1]январь'!F109+'[1]февраль'!F109+'[1]март'!F109</f>
        <v>48.535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1:30" s="2" customFormat="1" ht="23.25" customHeight="1">
      <c r="A110" s="47" t="s">
        <v>16</v>
      </c>
      <c r="B110" s="9">
        <f t="shared" si="1"/>
        <v>300.66099999999994</v>
      </c>
      <c r="C110" s="14"/>
      <c r="D110" s="11"/>
      <c r="E110" s="14">
        <f>'[1]январь'!E110+'[1]февраль'!E110+'[1]март'!E110</f>
        <v>0</v>
      </c>
      <c r="F110" s="15">
        <f>'[1]январь'!F110+'[1]февраль'!F110+'[1]март'!F110</f>
        <v>300.66099999999994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1:30" s="2" customFormat="1" ht="23.25" customHeight="1">
      <c r="A111" s="158" t="s">
        <v>27</v>
      </c>
      <c r="B111" s="9">
        <f t="shared" si="1"/>
        <v>1022.1899999999999</v>
      </c>
      <c r="C111" s="23">
        <f>C112+C113</f>
        <v>0</v>
      </c>
      <c r="D111" s="23">
        <f>D112+D113</f>
        <v>0</v>
      </c>
      <c r="E111" s="23">
        <f>E112+E113</f>
        <v>109.856</v>
      </c>
      <c r="F111" s="24">
        <f>F112+F113</f>
        <v>912.334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1:30" s="2" customFormat="1" ht="23.25" customHeight="1">
      <c r="A112" s="47" t="s">
        <v>17</v>
      </c>
      <c r="B112" s="9">
        <f t="shared" si="1"/>
        <v>0</v>
      </c>
      <c r="C112" s="23">
        <f>'[1]январь'!C112+'[1]февраль'!C112+'[1]март'!C112</f>
        <v>0</v>
      </c>
      <c r="D112" s="23">
        <f>'[1]январь'!D112+'[1]февраль'!D112+'[1]март'!D112</f>
        <v>0</v>
      </c>
      <c r="E112" s="23">
        <f>'[1]январь'!E112+'[1]февраль'!E112+'[1]март'!E112</f>
        <v>0</v>
      </c>
      <c r="F112" s="24">
        <f>'[1]январь'!F112+'[1]февраль'!F112+'[1]март'!F112</f>
        <v>0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spans="1:30" s="2" customFormat="1" ht="23.25" customHeight="1">
      <c r="A113" s="47" t="s">
        <v>14</v>
      </c>
      <c r="B113" s="9">
        <f t="shared" si="1"/>
        <v>1022.1899999999999</v>
      </c>
      <c r="C113" s="23">
        <f>C114+C115</f>
        <v>0</v>
      </c>
      <c r="D113" s="23">
        <f>D114+D115</f>
        <v>0</v>
      </c>
      <c r="E113" s="23">
        <f>E114+E115</f>
        <v>109.856</v>
      </c>
      <c r="F113" s="24">
        <f>F114+F115</f>
        <v>912.334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spans="1:30" s="2" customFormat="1" ht="32.25" customHeight="1">
      <c r="A114" s="47" t="s">
        <v>15</v>
      </c>
      <c r="B114" s="9">
        <f t="shared" si="1"/>
        <v>785.169</v>
      </c>
      <c r="C114" s="14">
        <f>'[1]январь'!C114+'[1]февраль'!C114+'[1]март'!C114</f>
        <v>0</v>
      </c>
      <c r="D114" s="14">
        <f>'[1]январь'!D114+'[1]февраль'!D114+'[1]март'!D114</f>
        <v>0</v>
      </c>
      <c r="E114" s="14">
        <f>'[1]январь'!E114+'[1]февраль'!E114+'[1]март'!E114</f>
        <v>54.928</v>
      </c>
      <c r="F114" s="15">
        <f>'[1]январь'!F114+'[1]февраль'!F114+'[1]март'!F114</f>
        <v>730.241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spans="1:30" s="2" customFormat="1" ht="23.25" customHeight="1">
      <c r="A115" s="47" t="s">
        <v>16</v>
      </c>
      <c r="B115" s="9">
        <f t="shared" si="1"/>
        <v>237.021</v>
      </c>
      <c r="C115" s="14">
        <f>'[1]январь'!C115+'[1]февраль'!C115+'[1]март'!C115</f>
        <v>0</v>
      </c>
      <c r="D115" s="14">
        <f>'[1]январь'!D115+'[1]февраль'!D115+'[1]март'!D115</f>
        <v>0</v>
      </c>
      <c r="E115" s="14">
        <f>'[1]январь'!E115+'[1]февраль'!E115+'[1]март'!E115</f>
        <v>54.928</v>
      </c>
      <c r="F115" s="15">
        <f>'[1]январь'!F115+'[1]февраль'!F115+'[1]март'!F115</f>
        <v>182.093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spans="1:30" s="2" customFormat="1" ht="23.25" customHeight="1">
      <c r="A116" s="158" t="s">
        <v>45</v>
      </c>
      <c r="B116" s="9">
        <f t="shared" si="1"/>
        <v>0</v>
      </c>
      <c r="C116" s="14"/>
      <c r="D116" s="11"/>
      <c r="E116" s="11">
        <f>E117+E118</f>
        <v>0</v>
      </c>
      <c r="F116" s="12">
        <f>F117+F118</f>
        <v>0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spans="1:30" s="2" customFormat="1" ht="23.25" customHeight="1">
      <c r="A117" s="47" t="s">
        <v>17</v>
      </c>
      <c r="B117" s="9">
        <f t="shared" si="1"/>
        <v>0</v>
      </c>
      <c r="C117" s="14"/>
      <c r="D117" s="11"/>
      <c r="E117" s="11"/>
      <c r="F117" s="171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spans="1:30" s="2" customFormat="1" ht="23.25" customHeight="1">
      <c r="A118" s="47" t="s">
        <v>14</v>
      </c>
      <c r="B118" s="9">
        <f t="shared" si="1"/>
        <v>0</v>
      </c>
      <c r="C118" s="14"/>
      <c r="D118" s="11"/>
      <c r="E118" s="11">
        <f>E120+E119</f>
        <v>0</v>
      </c>
      <c r="F118" s="12">
        <f>F120+F119</f>
        <v>0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spans="1:15" s="2" customFormat="1" ht="32.25" customHeight="1">
      <c r="A119" s="47" t="s">
        <v>15</v>
      </c>
      <c r="B119" s="9">
        <f t="shared" si="1"/>
        <v>0</v>
      </c>
      <c r="C119" s="14"/>
      <c r="D119" s="11"/>
      <c r="E119" s="11"/>
      <c r="F119" s="12"/>
      <c r="G119" s="7"/>
      <c r="H119" s="7"/>
      <c r="I119" s="7"/>
      <c r="J119" s="7"/>
      <c r="K119" s="7"/>
      <c r="L119" s="7"/>
      <c r="M119" s="7"/>
      <c r="N119" s="7"/>
      <c r="O119" s="7"/>
    </row>
    <row r="120" spans="1:15" s="2" customFormat="1" ht="23.25" customHeight="1">
      <c r="A120" s="47" t="s">
        <v>16</v>
      </c>
      <c r="B120" s="9">
        <f t="shared" si="1"/>
        <v>0</v>
      </c>
      <c r="C120" s="14"/>
      <c r="D120" s="11"/>
      <c r="E120" s="11"/>
      <c r="F120" s="12"/>
      <c r="G120" s="7"/>
      <c r="H120" s="7"/>
      <c r="I120" s="7"/>
      <c r="J120" s="7"/>
      <c r="K120" s="7"/>
      <c r="L120" s="7"/>
      <c r="M120" s="7"/>
      <c r="N120" s="7"/>
      <c r="O120" s="7"/>
    </row>
    <row r="121" spans="1:15" s="2" customFormat="1" ht="23.25" customHeight="1">
      <c r="A121" s="158" t="s">
        <v>58</v>
      </c>
      <c r="B121" s="9">
        <f t="shared" si="1"/>
        <v>0</v>
      </c>
      <c r="C121" s="23">
        <f>C122+C123</f>
        <v>0</v>
      </c>
      <c r="D121" s="23">
        <f>D122+D123</f>
        <v>0</v>
      </c>
      <c r="E121" s="23">
        <f>E122+E123</f>
        <v>0</v>
      </c>
      <c r="F121" s="24">
        <f>F122+F123</f>
        <v>0</v>
      </c>
      <c r="G121" s="7"/>
      <c r="H121" s="7"/>
      <c r="I121" s="7"/>
      <c r="J121" s="7"/>
      <c r="K121" s="7"/>
      <c r="L121" s="7"/>
      <c r="M121" s="7"/>
      <c r="N121" s="7"/>
      <c r="O121" s="7"/>
    </row>
    <row r="122" spans="1:15" s="2" customFormat="1" ht="23.25" customHeight="1">
      <c r="A122" s="47" t="s">
        <v>17</v>
      </c>
      <c r="B122" s="9">
        <f t="shared" si="1"/>
        <v>0</v>
      </c>
      <c r="C122" s="23">
        <f>'[1]январь'!C122+'[1]февраль'!C122+'[1]март'!C122</f>
        <v>0</v>
      </c>
      <c r="D122" s="23">
        <f>'[1]январь'!D122+'[1]февраль'!D122+'[1]март'!D122</f>
        <v>0</v>
      </c>
      <c r="E122" s="23">
        <f>'[1]январь'!E122+'[1]февраль'!E122+'[1]март'!E122</f>
        <v>0</v>
      </c>
      <c r="F122" s="24">
        <f>'[1]январь'!F122+'[1]февраль'!F122+'[1]март'!F122</f>
        <v>0</v>
      </c>
      <c r="G122" s="7"/>
      <c r="H122" s="7"/>
      <c r="I122" s="7"/>
      <c r="J122" s="7"/>
      <c r="K122" s="7"/>
      <c r="L122" s="7"/>
      <c r="M122" s="7"/>
      <c r="N122" s="7"/>
      <c r="O122" s="7"/>
    </row>
    <row r="123" spans="1:15" s="2" customFormat="1" ht="23.25" customHeight="1">
      <c r="A123" s="47" t="s">
        <v>14</v>
      </c>
      <c r="B123" s="9">
        <f t="shared" si="1"/>
        <v>0</v>
      </c>
      <c r="C123" s="23">
        <f>C124+C125</f>
        <v>0</v>
      </c>
      <c r="D123" s="23">
        <f>D124+D125</f>
        <v>0</v>
      </c>
      <c r="E123" s="23">
        <f>E124+E125</f>
        <v>0</v>
      </c>
      <c r="F123" s="24">
        <f>F124+F125</f>
        <v>0</v>
      </c>
      <c r="G123" s="7"/>
      <c r="H123" s="7"/>
      <c r="I123" s="7"/>
      <c r="J123" s="7"/>
      <c r="K123" s="7"/>
      <c r="L123" s="7"/>
      <c r="M123" s="7"/>
      <c r="N123" s="7"/>
      <c r="O123" s="7"/>
    </row>
    <row r="124" spans="1:22" s="2" customFormat="1" ht="24.75" customHeight="1">
      <c r="A124" s="47" t="s">
        <v>15</v>
      </c>
      <c r="B124" s="9">
        <f t="shared" si="1"/>
        <v>0</v>
      </c>
      <c r="C124" s="14">
        <f>'[1]январь'!C124+'[1]февраль'!C124+'[1]март'!C124</f>
        <v>0</v>
      </c>
      <c r="D124" s="14">
        <f>'[1]январь'!D124+'[1]февраль'!D124+'[1]март'!D124</f>
        <v>0</v>
      </c>
      <c r="E124" s="14">
        <f>'[1]январь'!E124+'[1]февраль'!E124+'[1]март'!E124</f>
        <v>0</v>
      </c>
      <c r="F124" s="15">
        <f>'[1]январь'!F124+'[1]февраль'!F124+'[1]март'!F124</f>
        <v>0</v>
      </c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s="2" customFormat="1" ht="24.75" customHeight="1">
      <c r="A125" s="47" t="s">
        <v>16</v>
      </c>
      <c r="B125" s="9">
        <f t="shared" si="1"/>
        <v>0</v>
      </c>
      <c r="C125" s="14">
        <f>'[1]январь'!C125+'[1]февраль'!C125+'[1]март'!C125</f>
        <v>0</v>
      </c>
      <c r="D125" s="14">
        <f>'[1]январь'!D125+'[1]февраль'!D125+'[1]март'!D125</f>
        <v>0</v>
      </c>
      <c r="E125" s="14">
        <f>'[1]январь'!E125+'[1]февраль'!E125+'[1]март'!E125</f>
        <v>0</v>
      </c>
      <c r="F125" s="15">
        <f>'[1]январь'!F125+'[1]февраль'!F125+'[1]март'!F125</f>
        <v>0</v>
      </c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s="20" customFormat="1" ht="24.75" customHeight="1">
      <c r="A126" s="158" t="s">
        <v>7</v>
      </c>
      <c r="B126" s="9">
        <f t="shared" si="1"/>
        <v>1646.123</v>
      </c>
      <c r="C126" s="23"/>
      <c r="D126" s="11"/>
      <c r="E126" s="23">
        <f>E127+E128</f>
        <v>1646.123</v>
      </c>
      <c r="F126" s="24">
        <f>F127+F128</f>
        <v>0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s="2" customFormat="1" ht="24.75" customHeight="1">
      <c r="A127" s="47" t="s">
        <v>17</v>
      </c>
      <c r="B127" s="9">
        <f t="shared" si="1"/>
        <v>1646.123</v>
      </c>
      <c r="C127" s="11"/>
      <c r="D127" s="11"/>
      <c r="E127" s="23">
        <f>'[1]январь'!E127+'[1]февраль'!E127+'[1]март'!E127</f>
        <v>1646.123</v>
      </c>
      <c r="F127" s="24">
        <f>'[1]январь'!F127+'[1]февраль'!F127+'[1]март'!F127</f>
        <v>0</v>
      </c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6" s="7" customFormat="1" ht="20.25" customHeight="1">
      <c r="A128" s="47" t="s">
        <v>14</v>
      </c>
      <c r="B128" s="9">
        <f t="shared" si="1"/>
        <v>0</v>
      </c>
      <c r="C128" s="11"/>
      <c r="D128" s="11"/>
      <c r="E128" s="23">
        <f>E129+E130+E131</f>
        <v>0</v>
      </c>
      <c r="F128" s="24">
        <f>F129+F130+F131</f>
        <v>0</v>
      </c>
    </row>
    <row r="129" spans="1:22" s="2" customFormat="1" ht="24.75" customHeight="1">
      <c r="A129" s="47" t="s">
        <v>15</v>
      </c>
      <c r="B129" s="9">
        <f t="shared" si="1"/>
        <v>0</v>
      </c>
      <c r="C129" s="11"/>
      <c r="D129" s="11"/>
      <c r="E129" s="14">
        <f>'[1]январь'!E129+'[1]февраль'!E129+'[1]март'!E129</f>
        <v>0</v>
      </c>
      <c r="F129" s="15">
        <f>'[1]январь'!F129+'[1]февраль'!F129+'[1]март'!F129</f>
        <v>0</v>
      </c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s="2" customFormat="1" ht="24.75" customHeight="1">
      <c r="A130" s="47" t="s">
        <v>57</v>
      </c>
      <c r="B130" s="9">
        <f t="shared" si="1"/>
        <v>0</v>
      </c>
      <c r="C130" s="14"/>
      <c r="D130" s="14"/>
      <c r="E130" s="14">
        <f>'[1]январь'!E130+'[1]февраль'!E130+'[1]март'!E130</f>
        <v>0</v>
      </c>
      <c r="F130" s="15">
        <f>'[1]январь'!F130+'[1]февраль'!F130+'[1]март'!F130</f>
        <v>0</v>
      </c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s="2" customFormat="1" ht="24.75" customHeight="1">
      <c r="A131" s="47" t="s">
        <v>16</v>
      </c>
      <c r="B131" s="9">
        <f t="shared" si="1"/>
        <v>0</v>
      </c>
      <c r="C131" s="11"/>
      <c r="D131" s="11"/>
      <c r="E131" s="14">
        <f>'[1]январь'!E131+'[1]февраль'!E131+'[1]март'!E131</f>
        <v>0</v>
      </c>
      <c r="F131" s="15">
        <f>'[1]январь'!F131+'[1]февраль'!F131+'[1]март'!F131</f>
        <v>0</v>
      </c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s="20" customFormat="1" ht="24.75" customHeight="1">
      <c r="A132" s="158" t="s">
        <v>5</v>
      </c>
      <c r="B132" s="9">
        <f t="shared" si="1"/>
        <v>965.148</v>
      </c>
      <c r="C132" s="23">
        <f>C133+C134+C136</f>
        <v>0</v>
      </c>
      <c r="D132" s="11"/>
      <c r="E132" s="23">
        <f>E133+E136</f>
        <v>965.148</v>
      </c>
      <c r="F132" s="24">
        <f>F133+F136</f>
        <v>0</v>
      </c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s="2" customFormat="1" ht="24.75" customHeight="1">
      <c r="A133" s="47" t="s">
        <v>17</v>
      </c>
      <c r="B133" s="9">
        <f t="shared" si="1"/>
        <v>0</v>
      </c>
      <c r="C133" s="23">
        <f>'[1]январь'!C133+'[1]февраль'!C133+'[1]март'!C133</f>
        <v>0</v>
      </c>
      <c r="D133" s="11"/>
      <c r="E133" s="23">
        <f>'[1]январь'!E133+'[1]февраль'!E133+'[1]март'!E133</f>
        <v>0</v>
      </c>
      <c r="F133" s="24">
        <f>'[1]январь'!F133+'[1]февраль'!F133+'[1]март'!F133</f>
        <v>0</v>
      </c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6" s="7" customFormat="1" ht="33.75" customHeight="1">
      <c r="A134" s="52" t="s">
        <v>80</v>
      </c>
      <c r="B134" s="11">
        <f aca="true" t="shared" si="2" ref="B134:B144">C134+D134+E134+F134</f>
        <v>0</v>
      </c>
      <c r="C134" s="23">
        <f>'[1]январь'!C134+'[1]февраль'!C134+'[1]март'!C134</f>
        <v>0</v>
      </c>
      <c r="D134" s="11"/>
      <c r="E134" s="11"/>
      <c r="F134" s="12"/>
    </row>
    <row r="135" spans="1:22" s="2" customFormat="1" ht="33.75" customHeight="1">
      <c r="A135" s="52" t="s">
        <v>43</v>
      </c>
      <c r="B135" s="119">
        <f t="shared" si="2"/>
        <v>0</v>
      </c>
      <c r="C135" s="23">
        <f>'[1]январь'!C135+'[1]февраль'!C135+'[1]март'!C135</f>
        <v>0</v>
      </c>
      <c r="D135" s="116"/>
      <c r="E135" s="116"/>
      <c r="F135" s="60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s="2" customFormat="1" ht="27.75" customHeight="1">
      <c r="A136" s="47" t="s">
        <v>14</v>
      </c>
      <c r="B136" s="9">
        <f t="shared" si="2"/>
        <v>965.148</v>
      </c>
      <c r="C136" s="11"/>
      <c r="D136" s="11"/>
      <c r="E136" s="23">
        <f>E137+E138+E139</f>
        <v>965.148</v>
      </c>
      <c r="F136" s="24">
        <f>F137+F138+F139</f>
        <v>0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 s="2" customFormat="1" ht="26.25" customHeight="1">
      <c r="A137" s="47" t="s">
        <v>15</v>
      </c>
      <c r="B137" s="9">
        <f t="shared" si="2"/>
        <v>0</v>
      </c>
      <c r="C137" s="14"/>
      <c r="D137" s="14"/>
      <c r="E137" s="14">
        <f>'[1]январь'!E137+'[1]февраль'!E137+'[1]март'!E137</f>
        <v>0</v>
      </c>
      <c r="F137" s="15">
        <f>'[1]январь'!F137+'[1]февраль'!F137+'[1]март'!F137</f>
        <v>0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s="20" customFormat="1" ht="26.25" customHeight="1">
      <c r="A138" s="47" t="s">
        <v>57</v>
      </c>
      <c r="B138" s="9">
        <f t="shared" si="2"/>
        <v>577.524</v>
      </c>
      <c r="C138" s="14"/>
      <c r="D138" s="14"/>
      <c r="E138" s="14">
        <f>'[1]январь'!E138+'[1]февраль'!E138+'[1]март'!E138</f>
        <v>577.524</v>
      </c>
      <c r="F138" s="15">
        <f>'[1]январь'!F138+'[1]февраль'!F138+'[1]март'!F138</f>
        <v>0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s="2" customFormat="1" ht="26.25" customHeight="1">
      <c r="A139" s="47" t="s">
        <v>16</v>
      </c>
      <c r="B139" s="9">
        <f t="shared" si="2"/>
        <v>387.624</v>
      </c>
      <c r="C139" s="14"/>
      <c r="D139" s="14"/>
      <c r="E139" s="14">
        <f>'[1]январь'!E139+'[1]февраль'!E139+'[1]март'!E139</f>
        <v>387.624</v>
      </c>
      <c r="F139" s="15">
        <f>'[1]январь'!F139+'[1]февраль'!F139+'[1]март'!F139</f>
        <v>0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s="2" customFormat="1" ht="26.25" customHeight="1">
      <c r="A140" s="158" t="s">
        <v>31</v>
      </c>
      <c r="B140" s="9">
        <f t="shared" si="2"/>
        <v>5075.378000000001</v>
      </c>
      <c r="C140" s="23"/>
      <c r="D140" s="11"/>
      <c r="E140" s="23">
        <f>E141+E142</f>
        <v>2398.092</v>
      </c>
      <c r="F140" s="24">
        <f>F141+F142</f>
        <v>2677.286</v>
      </c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15" ht="24.75" customHeight="1">
      <c r="A141" s="47" t="s">
        <v>17</v>
      </c>
      <c r="B141" s="9">
        <f t="shared" si="2"/>
        <v>189.9</v>
      </c>
      <c r="C141" s="11"/>
      <c r="D141" s="11"/>
      <c r="E141" s="23">
        <f>'[1]январь'!E141+'[1]февраль'!E141+'[1]март'!E141</f>
        <v>189.9</v>
      </c>
      <c r="F141" s="24">
        <f>'[1]январь'!F141+'[1]февраль'!F141+'[1]март'!F141</f>
        <v>0</v>
      </c>
      <c r="I141" s="8"/>
      <c r="J141" s="8"/>
      <c r="K141" s="8"/>
      <c r="L141" s="8"/>
      <c r="M141" s="8"/>
      <c r="N141" s="8"/>
      <c r="O141" s="8"/>
    </row>
    <row r="142" spans="1:15" s="31" customFormat="1" ht="24.75" customHeight="1">
      <c r="A142" s="47" t="s">
        <v>14</v>
      </c>
      <c r="B142" s="9">
        <f t="shared" si="2"/>
        <v>4885.478</v>
      </c>
      <c r="C142" s="11"/>
      <c r="D142" s="11"/>
      <c r="E142" s="23">
        <f>E143+E144</f>
        <v>2208.192</v>
      </c>
      <c r="F142" s="24">
        <f>F143+F144</f>
        <v>2677.286</v>
      </c>
      <c r="G142" s="36"/>
      <c r="H142" s="36"/>
      <c r="I142" s="36"/>
      <c r="J142" s="36"/>
      <c r="K142" s="36"/>
      <c r="L142" s="36"/>
      <c r="M142" s="36"/>
      <c r="N142" s="36"/>
      <c r="O142" s="36"/>
    </row>
    <row r="143" spans="1:15" s="22" customFormat="1" ht="24.75" customHeight="1">
      <c r="A143" s="47" t="s">
        <v>15</v>
      </c>
      <c r="B143" s="9">
        <f t="shared" si="2"/>
        <v>0</v>
      </c>
      <c r="C143" s="13"/>
      <c r="D143" s="11"/>
      <c r="E143" s="14">
        <f>'[1]январь'!E143+'[1]февраль'!E143+'[1]март'!E143</f>
        <v>0</v>
      </c>
      <c r="F143" s="15">
        <f>'[1]январь'!F143+'[1]февраль'!F143+'[1]март'!F143</f>
        <v>0</v>
      </c>
      <c r="G143" s="37"/>
      <c r="H143" s="37"/>
      <c r="I143" s="37"/>
      <c r="J143" s="37"/>
      <c r="K143" s="37"/>
      <c r="L143" s="37"/>
      <c r="M143" s="37"/>
      <c r="N143" s="37"/>
      <c r="O143" s="37"/>
    </row>
    <row r="144" spans="1:6" s="3" customFormat="1" ht="24.75" customHeight="1" thickBot="1">
      <c r="A144" s="48" t="s">
        <v>16</v>
      </c>
      <c r="B144" s="49">
        <f t="shared" si="2"/>
        <v>4885.478</v>
      </c>
      <c r="C144" s="29"/>
      <c r="D144" s="28"/>
      <c r="E144" s="33">
        <f>'[1]январь'!E144+'[1]февраль'!E144+'[1]март'!E144</f>
        <v>2208.192</v>
      </c>
      <c r="F144" s="41">
        <f>'[1]январь'!F144+'[1]февраль'!F144+'[1]март'!F144</f>
        <v>2677.286</v>
      </c>
    </row>
    <row r="145" spans="1:15" s="80" customFormat="1" ht="33" customHeight="1" thickBot="1">
      <c r="A145" s="132" t="s">
        <v>17</v>
      </c>
      <c r="B145" s="133">
        <f aca="true" t="shared" si="3" ref="B145:B159">C145+D145+E145+F145</f>
        <v>219328.272</v>
      </c>
      <c r="C145" s="134">
        <f>C146+C147+C151</f>
        <v>88823.509</v>
      </c>
      <c r="D145" s="134">
        <f>D146+D147+D151</f>
        <v>7353.659</v>
      </c>
      <c r="E145" s="134">
        <f>E146+E147+E151</f>
        <v>72843.25700000001</v>
      </c>
      <c r="F145" s="135">
        <f>F146+F147+F151</f>
        <v>50307.846999999994</v>
      </c>
      <c r="G145" s="37"/>
      <c r="H145" s="37"/>
      <c r="I145" s="37"/>
      <c r="J145" s="37"/>
      <c r="K145" s="37"/>
      <c r="L145" s="37"/>
      <c r="M145" s="37"/>
      <c r="N145" s="37"/>
      <c r="O145" s="37"/>
    </row>
    <row r="146" spans="1:15" s="81" customFormat="1" ht="24.75" customHeight="1">
      <c r="A146" s="52" t="s">
        <v>59</v>
      </c>
      <c r="B146" s="68">
        <f t="shared" si="3"/>
        <v>186060.092</v>
      </c>
      <c r="C146" s="172">
        <f>C10+C24+C29+C34+C39+C47+C52+C57+C62+C67+C78+C85+C92+C97+C102+C107+C112+C117+C122+C127+C133+C141</f>
        <v>72240.474</v>
      </c>
      <c r="D146" s="172">
        <f>D10+D24+D29+D34+D39+D47+D52+D57+D62+D67+D78+D85+D92+D97+D102+D107+D112+D117+D122+D127+D133+D141</f>
        <v>5731.767</v>
      </c>
      <c r="E146" s="172">
        <f>E10+E24+E29+E34+E39+E47+E52+E57+E62+E67+E78+E85+E92+E97+E102+E107+E112+E117+E122+E127+E133+E141</f>
        <v>58118.134000000005</v>
      </c>
      <c r="F146" s="173">
        <f>F10+F24+F29+F34+F39+F47+F52+F57+F62+F67+F78+F85+F92+F97+F102+F107+F112+F117+F122+F127+F133+F141</f>
        <v>49969.717</v>
      </c>
      <c r="G146" s="3"/>
      <c r="H146" s="3"/>
      <c r="I146" s="3"/>
      <c r="J146" s="3"/>
      <c r="K146" s="3"/>
      <c r="L146" s="3"/>
      <c r="M146" s="3"/>
      <c r="N146" s="3"/>
      <c r="O146" s="3"/>
    </row>
    <row r="147" spans="1:15" s="22" customFormat="1" ht="24.75" customHeight="1">
      <c r="A147" s="52" t="s">
        <v>61</v>
      </c>
      <c r="B147" s="9">
        <f t="shared" si="3"/>
        <v>29282.69</v>
      </c>
      <c r="C147" s="23">
        <f aca="true" t="shared" si="4" ref="C147:F148">C11+C40+C68+C86+C79+C134</f>
        <v>12597.545</v>
      </c>
      <c r="D147" s="23">
        <f t="shared" si="4"/>
        <v>1621.892</v>
      </c>
      <c r="E147" s="23">
        <f t="shared" si="4"/>
        <v>14725.123</v>
      </c>
      <c r="F147" s="24">
        <f t="shared" si="4"/>
        <v>338.13</v>
      </c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1:15" ht="24.75" customHeight="1">
      <c r="A148" s="52" t="s">
        <v>60</v>
      </c>
      <c r="B148" s="9">
        <f t="shared" si="3"/>
        <v>1145.5299999999997</v>
      </c>
      <c r="C148" s="23">
        <f t="shared" si="4"/>
        <v>1113.558</v>
      </c>
      <c r="D148" s="23">
        <f t="shared" si="4"/>
        <v>4.494</v>
      </c>
      <c r="E148" s="23">
        <f t="shared" si="4"/>
        <v>26.964</v>
      </c>
      <c r="F148" s="24">
        <f t="shared" si="4"/>
        <v>0.514</v>
      </c>
      <c r="I148" s="8"/>
      <c r="J148" s="8"/>
      <c r="K148" s="8"/>
      <c r="L148" s="8"/>
      <c r="M148" s="8"/>
      <c r="N148" s="8"/>
      <c r="O148" s="8"/>
    </row>
    <row r="149" spans="1:15" ht="24.75" customHeight="1">
      <c r="A149" s="47" t="s">
        <v>70</v>
      </c>
      <c r="B149" s="9">
        <f t="shared" si="3"/>
        <v>10555.35</v>
      </c>
      <c r="C149" s="23">
        <f>C17</f>
        <v>10555.35</v>
      </c>
      <c r="D149" s="23">
        <f>D17</f>
        <v>0</v>
      </c>
      <c r="E149" s="23">
        <f>E17</f>
        <v>0</v>
      </c>
      <c r="F149" s="24">
        <f>F17</f>
        <v>0</v>
      </c>
      <c r="I149" s="8"/>
      <c r="J149" s="8"/>
      <c r="K149" s="8"/>
      <c r="L149" s="8"/>
      <c r="M149" s="8"/>
      <c r="N149" s="8"/>
      <c r="O149" s="8"/>
    </row>
    <row r="150" spans="1:21" ht="24.75" customHeight="1">
      <c r="A150" s="52" t="s">
        <v>71</v>
      </c>
      <c r="B150" s="9">
        <f t="shared" si="3"/>
        <v>29.678</v>
      </c>
      <c r="C150" s="23">
        <f>C19</f>
        <v>29.678</v>
      </c>
      <c r="D150" s="23">
        <f>D19</f>
        <v>0</v>
      </c>
      <c r="E150" s="23">
        <f>E19</f>
        <v>0</v>
      </c>
      <c r="F150" s="24">
        <f>F19</f>
        <v>0</v>
      </c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</row>
    <row r="151" spans="1:21" ht="24.75" customHeight="1">
      <c r="A151" s="136" t="s">
        <v>39</v>
      </c>
      <c r="B151" s="9">
        <f t="shared" si="3"/>
        <v>3985.49</v>
      </c>
      <c r="C151" s="23">
        <f>C8</f>
        <v>3985.49</v>
      </c>
      <c r="D151" s="23"/>
      <c r="E151" s="23"/>
      <c r="F151" s="24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  <row r="152" spans="1:21" ht="24.75" customHeight="1" thickBot="1">
      <c r="A152" s="186" t="s">
        <v>40</v>
      </c>
      <c r="B152" s="49">
        <f t="shared" si="3"/>
        <v>9.616999999999999</v>
      </c>
      <c r="C152" s="176">
        <f>C9</f>
        <v>9.616999999999999</v>
      </c>
      <c r="D152" s="176"/>
      <c r="E152" s="176"/>
      <c r="F152" s="177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</row>
    <row r="153" spans="1:21" ht="24.75" customHeight="1" thickBot="1">
      <c r="A153" s="139" t="s">
        <v>18</v>
      </c>
      <c r="B153" s="140">
        <f t="shared" si="3"/>
        <v>87485.52599999998</v>
      </c>
      <c r="C153" s="178">
        <f>C154+C155+C156</f>
        <v>5025.521</v>
      </c>
      <c r="D153" s="178">
        <f>D154+D155+D156</f>
        <v>4.85</v>
      </c>
      <c r="E153" s="178">
        <f>E154+E155+E156</f>
        <v>14427.877</v>
      </c>
      <c r="F153" s="179">
        <f>F154+F155+F156</f>
        <v>68027.27799999999</v>
      </c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pans="1:21" ht="27.75" customHeight="1">
      <c r="A154" s="143" t="s">
        <v>15</v>
      </c>
      <c r="B154" s="144">
        <f t="shared" si="3"/>
        <v>38863.202</v>
      </c>
      <c r="C154" s="180">
        <f>C14+C26+C31+C36+C43+C49+C54+C59+C64+C75+C82+C89+C94+C99+C104+C109+C114+C119+C124+C129+C137+C143</f>
        <v>4947.076999999999</v>
      </c>
      <c r="D154" s="180">
        <f>D14+D26+D31+D36+D43+D49+D54+D59+D64+D75+D82+D89+D94+D99+D104+D109+D114+D119+D124+D129+D137+D143</f>
        <v>0</v>
      </c>
      <c r="E154" s="180">
        <f>E14+E26+E31+E36+E43+E49+E54+E59+E64+E75+E82+E89+E94+E99+E104+E109+E114+E119+E124+E129+E137+E143</f>
        <v>8318.866</v>
      </c>
      <c r="F154" s="181">
        <f>F14+F26+F31+F36+F43+F49+F54+F59+F64+F75+F82+F89+F94+F99+F104+F109+F114+F119+F124+F129+F137+F143</f>
        <v>25597.259</v>
      </c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spans="1:21" ht="27.75" customHeight="1">
      <c r="A155" s="47" t="s">
        <v>57</v>
      </c>
      <c r="B155" s="9">
        <f t="shared" si="3"/>
        <v>577.524</v>
      </c>
      <c r="C155" s="23">
        <f>C15+C44+C130+C138</f>
        <v>0</v>
      </c>
      <c r="D155" s="23">
        <f>D15+D44+D130+D138</f>
        <v>0</v>
      </c>
      <c r="E155" s="23">
        <f>E15+E44+E130+E138</f>
        <v>577.524</v>
      </c>
      <c r="F155" s="24">
        <f>F15+F44+F130+F138</f>
        <v>0</v>
      </c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pans="1:21" ht="19.5" thickBot="1">
      <c r="A156" s="132" t="s">
        <v>16</v>
      </c>
      <c r="B156" s="49">
        <f t="shared" si="3"/>
        <v>48044.8</v>
      </c>
      <c r="C156" s="176">
        <f>C16+C27+C32+C37++C45+C50+C55+C60+C65+C76+C83+C90+C95+C100+C105+C110+C115+C120+C125+C131+C139+C144</f>
        <v>78.444</v>
      </c>
      <c r="D156" s="176">
        <f>D16+D27+D32+D37++D45+D50+D55+D60+D65+D76+D83+D90+D95+D100+D105+D110+D115+D120+D125+D131+D139+D144</f>
        <v>4.85</v>
      </c>
      <c r="E156" s="176">
        <f>E16+E27+E32+E37++E45+E50+E55+E60+E65+E76+E83+E90+E95+E100+E105+E110+E115+E120+E125+E131+E139+E144</f>
        <v>5531.487</v>
      </c>
      <c r="F156" s="177">
        <f>F16+F27+F32+F37++F45+F50+F55+F60+F65+F76+F83+F90+F95+F100+F105+F110+F115+F120+F125+F131+F139+F144</f>
        <v>42430.019</v>
      </c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</row>
    <row r="157" spans="1:6" s="35" customFormat="1" ht="26.25" customHeight="1" thickBot="1">
      <c r="A157" s="145" t="s">
        <v>46</v>
      </c>
      <c r="B157" s="85">
        <f t="shared" si="3"/>
        <v>1184.8249999999996</v>
      </c>
      <c r="C157" s="182">
        <f>C158+C159</f>
        <v>1152.8529999999998</v>
      </c>
      <c r="D157" s="182">
        <f>D158+D159</f>
        <v>4.494</v>
      </c>
      <c r="E157" s="182">
        <f>E158+E159</f>
        <v>26.964</v>
      </c>
      <c r="F157" s="183">
        <f>F158+F159</f>
        <v>0.514</v>
      </c>
    </row>
    <row r="158" spans="1:6" s="35" customFormat="1" ht="26.25" customHeight="1">
      <c r="A158" s="148" t="s">
        <v>47</v>
      </c>
      <c r="B158" s="68">
        <f t="shared" si="3"/>
        <v>1175.2079999999996</v>
      </c>
      <c r="C158" s="172">
        <f>C12+C19+C41+C69+C80+C87+C135</f>
        <v>1143.2359999999999</v>
      </c>
      <c r="D158" s="172">
        <f>D12+D41+D69+D87</f>
        <v>4.494</v>
      </c>
      <c r="E158" s="172">
        <f>E12+E41+E69+E87</f>
        <v>26.964</v>
      </c>
      <c r="F158" s="173">
        <f>F12+F41+F69+F87</f>
        <v>0.514</v>
      </c>
    </row>
    <row r="159" spans="1:22" ht="19.5" thickBot="1">
      <c r="A159" s="48" t="s">
        <v>55</v>
      </c>
      <c r="B159" s="49">
        <f t="shared" si="3"/>
        <v>9.616999999999999</v>
      </c>
      <c r="C159" s="176">
        <f>C9</f>
        <v>9.616999999999999</v>
      </c>
      <c r="D159" s="176">
        <f>D9</f>
        <v>0</v>
      </c>
      <c r="E159" s="176">
        <f>E9</f>
        <v>0</v>
      </c>
      <c r="F159" s="177">
        <f>F9</f>
        <v>0</v>
      </c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</row>
    <row r="160" spans="9:22" ht="26.25" customHeight="1" thickBot="1"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</row>
    <row r="161" spans="1:6" s="8" customFormat="1" ht="24" thickBot="1">
      <c r="A161" s="84" t="s">
        <v>62</v>
      </c>
      <c r="B161" s="85">
        <f>C161+D161+E161+F161</f>
        <v>317369.14800000004</v>
      </c>
      <c r="C161" s="86">
        <f>C6+C17+C23+C28+C33+C38+C46+C51+C56+C61+C66+C77+C84+C91+C96+C101+C106+C111+C116+C121+C126+C132+C140</f>
        <v>104404.38000000002</v>
      </c>
      <c r="D161" s="86">
        <f>D6+D17+D23+D28+D33+D38+D46+D51+D56+D61+D66+D77+D84+D91+D96+D101+D106+D111+D116+D121+D126+D132+D140</f>
        <v>7358.509</v>
      </c>
      <c r="E161" s="86">
        <f>E6+E17+E23+E28+E33+E38+E46+E51+E56+E61+E66+E77+E84+E91+E96+E101+E106+E111+E116+E121+E126+E132+E140</f>
        <v>87271.13400000002</v>
      </c>
      <c r="F161" s="86">
        <f>F6+F17+F23+F28+F33+F38+F46+F51+F56+F61+F66+F77+F84+F91+F96+F101+F106+F111+F116+F121+F126+F132+F140</f>
        <v>118335.125</v>
      </c>
    </row>
    <row r="162" spans="9:22" ht="12.75"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</row>
    <row r="163" spans="9:22" ht="12.75"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</row>
    <row r="164" spans="9:22" ht="12.75"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</row>
    <row r="165" spans="9:22" ht="12.75"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</row>
    <row r="166" spans="9:22" ht="12.75"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</row>
    <row r="167" spans="1:19" s="184" customFormat="1" ht="18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</row>
    <row r="168" spans="1:19" s="184" customFormat="1" ht="18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</row>
    <row r="169" spans="9:19" ht="12.75"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spans="9:19" ht="12.75"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  <row r="171" spans="9:19" ht="12.75"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</row>
    <row r="172" spans="9:19" ht="12.75"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</row>
    <row r="173" spans="9:19" ht="12.75"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</row>
    <row r="174" spans="9:19" ht="12.75"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</row>
    <row r="175" spans="9:19" ht="12.75"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</row>
    <row r="176" spans="9:19" ht="12.75"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</row>
    <row r="177" spans="9:19" ht="12.75"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</row>
    <row r="178" spans="9:19" ht="12.75"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</row>
    <row r="179" spans="9:19" ht="12.75"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</row>
    <row r="180" spans="9:19" ht="12.75"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</row>
    <row r="181" spans="9:19" ht="12.75"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</row>
    <row r="182" spans="9:19" ht="12.75"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</row>
    <row r="183" spans="9:19" ht="12.75"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</row>
    <row r="184" spans="9:19" ht="12.75"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</row>
    <row r="185" spans="9:19" ht="12.75"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</row>
    <row r="186" spans="9:19" ht="12.75"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</row>
  </sheetData>
  <sheetProtection/>
  <mergeCells count="2">
    <mergeCell ref="A1:F1"/>
    <mergeCell ref="A2:F2"/>
  </mergeCells>
  <printOptions horizontalCentered="1"/>
  <pageMargins left="0.03937007874015748" right="0.03937007874015748" top="0.3937007874015748" bottom="0.03937007874015748" header="0.5118110236220472" footer="0.5118110236220472"/>
  <pageSetup fitToHeight="1" fitToWidth="1" horizontalDpi="600" verticalDpi="600" orientation="portrait" paperSize="9" scale="1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161"/>
  <sheetViews>
    <sheetView zoomScale="60" zoomScaleNormal="60" zoomScalePageLayoutView="0" workbookViewId="0" topLeftCell="A1">
      <pane xSplit="1" ySplit="5" topLeftCell="B6" activePane="bottomRight" state="frozen"/>
      <selection pane="topLeft" activeCell="G151" sqref="G151"/>
      <selection pane="topRight" activeCell="G151" sqref="G151"/>
      <selection pane="bottomLeft" activeCell="G151" sqref="G151"/>
      <selection pane="bottomRight" activeCell="A1" sqref="A1:IV2"/>
    </sheetView>
  </sheetViews>
  <sheetFormatPr defaultColWidth="9.00390625" defaultRowHeight="12.75"/>
  <cols>
    <col min="1" max="1" width="62.75390625" style="8" customWidth="1"/>
    <col min="2" max="6" width="25.25390625" style="8" customWidth="1"/>
    <col min="7" max="16" width="18.875" style="90" customWidth="1"/>
  </cols>
  <sheetData>
    <row r="1" spans="1:8" s="34" customFormat="1" ht="64.5" customHeight="1">
      <c r="A1" s="202" t="s">
        <v>82</v>
      </c>
      <c r="B1" s="202"/>
      <c r="C1" s="202"/>
      <c r="D1" s="202"/>
      <c r="E1" s="202"/>
      <c r="F1" s="202"/>
      <c r="G1" s="107"/>
      <c r="H1" s="107"/>
    </row>
    <row r="2" spans="1:8" s="1" customFormat="1" ht="23.25">
      <c r="A2" s="203" t="s">
        <v>87</v>
      </c>
      <c r="B2" s="203"/>
      <c r="C2" s="203"/>
      <c r="D2" s="204"/>
      <c r="E2" s="204"/>
      <c r="F2" s="204"/>
      <c r="G2" s="108"/>
      <c r="H2" s="108"/>
    </row>
    <row r="3" spans="2:6" ht="23.25">
      <c r="B3" s="30"/>
      <c r="C3" s="30"/>
      <c r="D3" s="30"/>
      <c r="E3" s="30"/>
      <c r="F3" s="30"/>
    </row>
    <row r="4" spans="2:6" ht="24" thickBot="1">
      <c r="B4" s="30"/>
      <c r="C4" s="30"/>
      <c r="D4" s="30"/>
      <c r="E4" s="30"/>
      <c r="F4" s="30"/>
    </row>
    <row r="5" spans="1:16" s="4" customFormat="1" ht="29.25" customHeight="1" thickBot="1">
      <c r="A5" s="109" t="s">
        <v>22</v>
      </c>
      <c r="B5" s="110"/>
      <c r="C5" s="111" t="s">
        <v>0</v>
      </c>
      <c r="D5" s="111" t="s">
        <v>1</v>
      </c>
      <c r="E5" s="111" t="s">
        <v>2</v>
      </c>
      <c r="F5" s="112" t="s">
        <v>3</v>
      </c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6" s="27" customFormat="1" ht="57" customHeight="1" thickBot="1">
      <c r="A6" s="67" t="s">
        <v>37</v>
      </c>
      <c r="B6" s="56">
        <f aca="true" t="shared" si="0" ref="B6:B69">C6+D6+E6+F6</f>
        <v>69938.055</v>
      </c>
      <c r="C6" s="172">
        <f>C8+C10+C11+C13</f>
        <v>24598.611000000004</v>
      </c>
      <c r="D6" s="172">
        <f>D8+D10+D11+D13</f>
        <v>1616.4469999999997</v>
      </c>
      <c r="E6" s="172">
        <f>E8+E10+E11+E13</f>
        <v>18503.927</v>
      </c>
      <c r="F6" s="173">
        <f>F8+F10+F11+F13</f>
        <v>25219.07</v>
      </c>
      <c r="G6" s="91"/>
      <c r="H6" s="91"/>
      <c r="I6" s="93"/>
      <c r="J6" s="93"/>
      <c r="K6" s="93"/>
      <c r="L6" s="93"/>
      <c r="M6" s="93"/>
      <c r="N6" s="93"/>
      <c r="O6" s="93"/>
      <c r="P6" s="93"/>
    </row>
    <row r="7" spans="1:16" s="6" customFormat="1" ht="40.5" customHeight="1">
      <c r="A7" s="67" t="s">
        <v>44</v>
      </c>
      <c r="B7" s="11">
        <f t="shared" si="0"/>
        <v>10.174</v>
      </c>
      <c r="C7" s="23">
        <f>C9+C12</f>
        <v>5.978999999999999</v>
      </c>
      <c r="D7" s="23">
        <f>D9+D12</f>
        <v>1.286</v>
      </c>
      <c r="E7" s="23">
        <f>E9+E12</f>
        <v>2.749</v>
      </c>
      <c r="F7" s="24">
        <f>F9+F12</f>
        <v>0.16</v>
      </c>
      <c r="G7" s="91"/>
      <c r="H7" s="91"/>
      <c r="I7" s="94"/>
      <c r="J7" s="94"/>
      <c r="K7" s="94"/>
      <c r="L7" s="94"/>
      <c r="M7" s="94"/>
      <c r="N7" s="94"/>
      <c r="O7" s="94"/>
      <c r="P7" s="94"/>
    </row>
    <row r="8" spans="1:16" s="6" customFormat="1" ht="24.75" customHeight="1">
      <c r="A8" s="113" t="s">
        <v>39</v>
      </c>
      <c r="B8" s="11">
        <f t="shared" si="0"/>
        <v>1246.74</v>
      </c>
      <c r="C8" s="23">
        <v>1246.74</v>
      </c>
      <c r="D8" s="23"/>
      <c r="E8" s="23"/>
      <c r="F8" s="24"/>
      <c r="G8" s="91"/>
      <c r="H8" s="91"/>
      <c r="I8" s="94"/>
      <c r="J8" s="94"/>
      <c r="K8" s="94"/>
      <c r="L8" s="94"/>
      <c r="M8" s="94"/>
      <c r="N8" s="94"/>
      <c r="O8" s="94"/>
      <c r="P8" s="94"/>
    </row>
    <row r="9" spans="1:16" s="6" customFormat="1" ht="24.75" customHeight="1">
      <c r="A9" s="113" t="s">
        <v>40</v>
      </c>
      <c r="B9" s="11">
        <f t="shared" si="0"/>
        <v>3.018</v>
      </c>
      <c r="C9" s="23">
        <v>3.018</v>
      </c>
      <c r="D9" s="23"/>
      <c r="E9" s="23"/>
      <c r="F9" s="24"/>
      <c r="G9" s="91"/>
      <c r="H9" s="91"/>
      <c r="I9" s="94"/>
      <c r="J9" s="94"/>
      <c r="K9" s="94"/>
      <c r="L9" s="94"/>
      <c r="M9" s="94"/>
      <c r="N9" s="94"/>
      <c r="O9" s="94"/>
      <c r="P9" s="94"/>
    </row>
    <row r="10" spans="1:16" s="7" customFormat="1" ht="44.25" customHeight="1">
      <c r="A10" s="50" t="s">
        <v>41</v>
      </c>
      <c r="B10" s="11">
        <f t="shared" si="0"/>
        <v>45492.284999999996</v>
      </c>
      <c r="C10" s="11">
        <f>24598.611-C8-C11-C13</f>
        <v>20026.587</v>
      </c>
      <c r="D10" s="11">
        <f>1614.907-D11</f>
        <v>1167.1239999999998</v>
      </c>
      <c r="E10" s="11">
        <f>17566.761-E11</f>
        <v>14757.751999999999</v>
      </c>
      <c r="F10" s="187">
        <f>9641.482-F11</f>
        <v>9540.822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</row>
    <row r="11" spans="1:16" s="51" customFormat="1" ht="33.75" customHeight="1">
      <c r="A11" s="50" t="s">
        <v>42</v>
      </c>
      <c r="B11" s="116">
        <f t="shared" si="0"/>
        <v>6649.674999999999</v>
      </c>
      <c r="C11" s="115">
        <v>3292.223</v>
      </c>
      <c r="D11" s="116">
        <v>447.783</v>
      </c>
      <c r="E11" s="116">
        <v>2809.009</v>
      </c>
      <c r="F11" s="117">
        <v>100.66</v>
      </c>
      <c r="G11" s="95"/>
      <c r="H11" s="100"/>
      <c r="I11" s="95"/>
      <c r="J11" s="95"/>
      <c r="K11" s="95"/>
      <c r="L11" s="95"/>
      <c r="M11" s="95"/>
      <c r="N11" s="95"/>
      <c r="O11" s="95"/>
      <c r="P11" s="95"/>
    </row>
    <row r="12" spans="1:16" s="51" customFormat="1" ht="33.75" customHeight="1">
      <c r="A12" s="50" t="s">
        <v>43</v>
      </c>
      <c r="B12" s="116">
        <f t="shared" si="0"/>
        <v>7.156000000000001</v>
      </c>
      <c r="C12" s="115">
        <v>2.961</v>
      </c>
      <c r="D12" s="116">
        <v>1.286</v>
      </c>
      <c r="E12" s="116">
        <v>2.749</v>
      </c>
      <c r="F12" s="117">
        <v>0.16</v>
      </c>
      <c r="G12" s="100"/>
      <c r="H12" s="100"/>
      <c r="I12" s="95"/>
      <c r="J12" s="95"/>
      <c r="K12" s="95"/>
      <c r="L12" s="95"/>
      <c r="M12" s="95"/>
      <c r="N12" s="95"/>
      <c r="O12" s="95"/>
      <c r="P12" s="95"/>
    </row>
    <row r="13" spans="1:16" s="20" customFormat="1" ht="20.25" customHeight="1">
      <c r="A13" s="39" t="s">
        <v>14</v>
      </c>
      <c r="B13" s="11">
        <f t="shared" si="0"/>
        <v>16549.355</v>
      </c>
      <c r="C13" s="11">
        <f>C14+C15+C16</f>
        <v>33.061</v>
      </c>
      <c r="D13" s="23">
        <f>D14+D16</f>
        <v>1.54</v>
      </c>
      <c r="E13" s="23">
        <f>E14+E15+E16</f>
        <v>937.1659999999999</v>
      </c>
      <c r="F13" s="24">
        <f>F14+F15+F16</f>
        <v>15577.588</v>
      </c>
      <c r="G13" s="91"/>
      <c r="H13" s="91"/>
      <c r="I13" s="96"/>
      <c r="J13" s="96"/>
      <c r="K13" s="96"/>
      <c r="L13" s="96"/>
      <c r="M13" s="96"/>
      <c r="N13" s="96"/>
      <c r="O13" s="96"/>
      <c r="P13" s="96"/>
    </row>
    <row r="14" spans="1:16" s="7" customFormat="1" ht="21.75" customHeight="1">
      <c r="A14" s="39" t="s">
        <v>15</v>
      </c>
      <c r="B14" s="11">
        <f t="shared" si="0"/>
        <v>4751.22</v>
      </c>
      <c r="C14" s="14">
        <v>16.643</v>
      </c>
      <c r="D14" s="14">
        <v>0</v>
      </c>
      <c r="E14" s="14">
        <v>231.939</v>
      </c>
      <c r="F14" s="15">
        <v>4502.638</v>
      </c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1:16" s="7" customFormat="1" ht="24.75" customHeight="1">
      <c r="A15" s="47" t="s">
        <v>57</v>
      </c>
      <c r="B15" s="11">
        <f t="shared" si="0"/>
        <v>0</v>
      </c>
      <c r="C15" s="14">
        <v>0</v>
      </c>
      <c r="D15" s="14">
        <v>0</v>
      </c>
      <c r="E15" s="14">
        <v>0</v>
      </c>
      <c r="F15" s="15">
        <v>0</v>
      </c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1:16" s="7" customFormat="1" ht="24.75" customHeight="1">
      <c r="A16" s="39" t="s">
        <v>16</v>
      </c>
      <c r="B16" s="11">
        <f t="shared" si="0"/>
        <v>11798.135</v>
      </c>
      <c r="C16" s="14">
        <v>16.418</v>
      </c>
      <c r="D16" s="14">
        <v>1.54</v>
      </c>
      <c r="E16" s="14">
        <v>705.227</v>
      </c>
      <c r="F16" s="15">
        <v>11074.95</v>
      </c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1:16" s="77" customFormat="1" ht="68.25" customHeight="1">
      <c r="A17" s="118" t="s">
        <v>66</v>
      </c>
      <c r="B17" s="11">
        <f t="shared" si="0"/>
        <v>3371.627</v>
      </c>
      <c r="C17" s="23">
        <f>C18+C20</f>
        <v>3371.627</v>
      </c>
      <c r="D17" s="23">
        <f>D18+D20</f>
        <v>0</v>
      </c>
      <c r="E17" s="23">
        <f>E18+E20</f>
        <v>0</v>
      </c>
      <c r="F17" s="24">
        <f>F18+F20</f>
        <v>0</v>
      </c>
      <c r="G17" s="97"/>
      <c r="H17" s="97"/>
      <c r="I17" s="97"/>
      <c r="J17" s="97"/>
      <c r="K17" s="97"/>
      <c r="L17" s="97"/>
      <c r="M17" s="97"/>
      <c r="N17" s="97"/>
      <c r="O17" s="97"/>
      <c r="P17" s="97"/>
    </row>
    <row r="18" spans="1:16" s="2" customFormat="1" ht="24.75" customHeight="1">
      <c r="A18" s="39" t="s">
        <v>17</v>
      </c>
      <c r="B18" s="78">
        <f t="shared" si="0"/>
        <v>3371.627</v>
      </c>
      <c r="C18" s="79">
        <v>3371.627</v>
      </c>
      <c r="D18" s="59"/>
      <c r="E18" s="59"/>
      <c r="F18" s="74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1:16" s="51" customFormat="1" ht="26.25" customHeight="1">
      <c r="A19" s="50" t="s">
        <v>67</v>
      </c>
      <c r="B19" s="119">
        <f t="shared" si="0"/>
        <v>11.167</v>
      </c>
      <c r="C19" s="79">
        <v>11.167</v>
      </c>
      <c r="D19" s="120"/>
      <c r="E19" s="120"/>
      <c r="F19" s="121"/>
      <c r="G19" s="95"/>
      <c r="H19" s="95"/>
      <c r="I19" s="95"/>
      <c r="J19" s="95"/>
      <c r="K19" s="95"/>
      <c r="L19" s="95"/>
      <c r="M19" s="95"/>
      <c r="N19" s="95"/>
      <c r="O19" s="95"/>
      <c r="P19" s="95"/>
    </row>
    <row r="20" spans="1:16" s="2" customFormat="1" ht="24.75" customHeight="1">
      <c r="A20" s="39" t="s">
        <v>14</v>
      </c>
      <c r="B20" s="11">
        <f t="shared" si="0"/>
        <v>0</v>
      </c>
      <c r="C20" s="23">
        <f>C21+C22</f>
        <v>0</v>
      </c>
      <c r="D20" s="23">
        <f>D21+D22</f>
        <v>0</v>
      </c>
      <c r="E20" s="23">
        <f>E21+E22</f>
        <v>0</v>
      </c>
      <c r="F20" s="24">
        <f>F21+F22</f>
        <v>0</v>
      </c>
      <c r="G20" s="98"/>
      <c r="H20" s="98"/>
      <c r="I20" s="98"/>
      <c r="J20" s="98"/>
      <c r="K20" s="98"/>
      <c r="L20" s="98"/>
      <c r="M20" s="98"/>
      <c r="N20" s="98"/>
      <c r="O20" s="98"/>
      <c r="P20" s="98"/>
    </row>
    <row r="21" spans="1:16" s="2" customFormat="1" ht="24.75" customHeight="1">
      <c r="A21" s="39" t="s">
        <v>15</v>
      </c>
      <c r="B21" s="11">
        <f t="shared" si="0"/>
        <v>0</v>
      </c>
      <c r="C21" s="59"/>
      <c r="D21" s="59"/>
      <c r="E21" s="59"/>
      <c r="F21" s="74"/>
      <c r="G21" s="98"/>
      <c r="H21" s="98"/>
      <c r="I21" s="98"/>
      <c r="J21" s="98"/>
      <c r="K21" s="98"/>
      <c r="L21" s="98"/>
      <c r="M21" s="98"/>
      <c r="N21" s="98"/>
      <c r="O21" s="98"/>
      <c r="P21" s="98"/>
    </row>
    <row r="22" spans="1:16" s="2" customFormat="1" ht="24.75" customHeight="1">
      <c r="A22" s="39" t="s">
        <v>16</v>
      </c>
      <c r="B22" s="54">
        <f t="shared" si="0"/>
        <v>0</v>
      </c>
      <c r="C22" s="59"/>
      <c r="D22" s="59"/>
      <c r="E22" s="59"/>
      <c r="F22" s="74"/>
      <c r="G22" s="98"/>
      <c r="H22" s="98"/>
      <c r="I22" s="98"/>
      <c r="J22" s="98"/>
      <c r="K22" s="98"/>
      <c r="L22" s="98"/>
      <c r="M22" s="98"/>
      <c r="N22" s="98"/>
      <c r="O22" s="98"/>
      <c r="P22" s="98"/>
    </row>
    <row r="23" spans="1:16" s="2" customFormat="1" ht="47.25" customHeight="1">
      <c r="A23" s="118" t="s">
        <v>36</v>
      </c>
      <c r="B23" s="11">
        <f t="shared" si="0"/>
        <v>5849.719</v>
      </c>
      <c r="C23" s="23">
        <f>C24+C25</f>
        <v>873.865</v>
      </c>
      <c r="D23" s="23"/>
      <c r="E23" s="23">
        <f>E24+E25</f>
        <v>2113.2110000000002</v>
      </c>
      <c r="F23" s="24">
        <f>F24+F25</f>
        <v>2862.643</v>
      </c>
      <c r="G23" s="91"/>
      <c r="H23" s="91"/>
      <c r="I23" s="98"/>
      <c r="J23" s="98"/>
      <c r="K23" s="98"/>
      <c r="L23" s="98"/>
      <c r="M23" s="98"/>
      <c r="N23" s="98"/>
      <c r="O23" s="98"/>
      <c r="P23" s="98"/>
    </row>
    <row r="24" spans="1:16" s="7" customFormat="1" ht="21.75" customHeight="1">
      <c r="A24" s="39" t="s">
        <v>17</v>
      </c>
      <c r="B24" s="11">
        <f t="shared" si="0"/>
        <v>3641.618</v>
      </c>
      <c r="C24" s="11">
        <v>776.65</v>
      </c>
      <c r="D24" s="11"/>
      <c r="E24" s="11">
        <v>1812.383</v>
      </c>
      <c r="F24" s="12">
        <v>1052.585</v>
      </c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1:16" s="20" customFormat="1" ht="19.5" customHeight="1">
      <c r="A25" s="39" t="s">
        <v>14</v>
      </c>
      <c r="B25" s="11">
        <f t="shared" si="0"/>
        <v>2208.101</v>
      </c>
      <c r="C25" s="23">
        <f>C26+C27</f>
        <v>97.215</v>
      </c>
      <c r="D25" s="11"/>
      <c r="E25" s="23">
        <f>E26+E27</f>
        <v>300.828</v>
      </c>
      <c r="F25" s="24">
        <f>F26+F27</f>
        <v>1810.058</v>
      </c>
      <c r="G25" s="91"/>
      <c r="H25" s="91"/>
      <c r="I25" s="96"/>
      <c r="J25" s="96"/>
      <c r="K25" s="96"/>
      <c r="L25" s="96"/>
      <c r="M25" s="96"/>
      <c r="N25" s="96"/>
      <c r="O25" s="96"/>
      <c r="P25" s="96"/>
    </row>
    <row r="26" spans="1:16" s="7" customFormat="1" ht="17.25" customHeight="1">
      <c r="A26" s="39" t="s">
        <v>15</v>
      </c>
      <c r="B26" s="11">
        <f t="shared" si="0"/>
        <v>1327.712</v>
      </c>
      <c r="C26" s="14"/>
      <c r="D26" s="14"/>
      <c r="E26" s="14">
        <v>72.945</v>
      </c>
      <c r="F26" s="15">
        <v>1254.767</v>
      </c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1:16" s="7" customFormat="1" ht="17.25" customHeight="1">
      <c r="A27" s="39" t="s">
        <v>16</v>
      </c>
      <c r="B27" s="11">
        <f t="shared" si="0"/>
        <v>880.3890000000001</v>
      </c>
      <c r="C27" s="14">
        <v>97.215</v>
      </c>
      <c r="D27" s="14"/>
      <c r="E27" s="14">
        <v>227.883</v>
      </c>
      <c r="F27" s="15">
        <v>555.291</v>
      </c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1:16" s="2" customFormat="1" ht="35.25" customHeight="1">
      <c r="A28" s="118" t="s">
        <v>6</v>
      </c>
      <c r="B28" s="11">
        <f t="shared" si="0"/>
        <v>1550.891</v>
      </c>
      <c r="C28" s="23">
        <f>C29+C30</f>
        <v>1550.891</v>
      </c>
      <c r="D28" s="11"/>
      <c r="E28" s="11"/>
      <c r="F28" s="12"/>
      <c r="G28" s="91"/>
      <c r="H28" s="91"/>
      <c r="I28" s="98"/>
      <c r="J28" s="98"/>
      <c r="K28" s="98"/>
      <c r="L28" s="98"/>
      <c r="M28" s="98"/>
      <c r="N28" s="98"/>
      <c r="O28" s="98"/>
      <c r="P28" s="98"/>
    </row>
    <row r="29" spans="1:16" s="7" customFormat="1" ht="19.5" customHeight="1">
      <c r="A29" s="39" t="s">
        <v>17</v>
      </c>
      <c r="B29" s="11">
        <f t="shared" si="0"/>
        <v>1549.088</v>
      </c>
      <c r="C29" s="11">
        <v>1549.088</v>
      </c>
      <c r="D29" s="11"/>
      <c r="E29" s="23"/>
      <c r="F29" s="24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1:16" s="20" customFormat="1" ht="18" customHeight="1">
      <c r="A30" s="39" t="s">
        <v>14</v>
      </c>
      <c r="B30" s="11">
        <f t="shared" si="0"/>
        <v>1.803</v>
      </c>
      <c r="C30" s="23">
        <f>C31+C32</f>
        <v>1.803</v>
      </c>
      <c r="D30" s="11"/>
      <c r="E30" s="23"/>
      <c r="F30" s="24"/>
      <c r="G30" s="91"/>
      <c r="H30" s="91"/>
      <c r="I30" s="96"/>
      <c r="J30" s="96"/>
      <c r="K30" s="96"/>
      <c r="L30" s="96"/>
      <c r="M30" s="96"/>
      <c r="N30" s="96"/>
      <c r="O30" s="96"/>
      <c r="P30" s="96"/>
    </row>
    <row r="31" spans="1:16" s="7" customFormat="1" ht="19.5" customHeight="1">
      <c r="A31" s="39" t="s">
        <v>15</v>
      </c>
      <c r="B31" s="11">
        <f t="shared" si="0"/>
        <v>1.803</v>
      </c>
      <c r="C31" s="14">
        <v>1.803</v>
      </c>
      <c r="D31" s="14"/>
      <c r="E31" s="14"/>
      <c r="F31" s="15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1:16" s="7" customFormat="1" ht="19.5" customHeight="1">
      <c r="A32" s="39" t="s">
        <v>16</v>
      </c>
      <c r="B32" s="11">
        <f t="shared" si="0"/>
        <v>0</v>
      </c>
      <c r="C32" s="14"/>
      <c r="D32" s="14"/>
      <c r="E32" s="14"/>
      <c r="F32" s="15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1:16" s="2" customFormat="1" ht="51" customHeight="1">
      <c r="A33" s="118" t="s">
        <v>72</v>
      </c>
      <c r="B33" s="11">
        <f t="shared" si="0"/>
        <v>0</v>
      </c>
      <c r="C33" s="23">
        <f>C34+C35</f>
        <v>0</v>
      </c>
      <c r="D33" s="23">
        <f>D34+D35</f>
        <v>0</v>
      </c>
      <c r="E33" s="23">
        <f>E34+E35</f>
        <v>0</v>
      </c>
      <c r="F33" s="24">
        <f>F34+F35</f>
        <v>0</v>
      </c>
      <c r="G33" s="91"/>
      <c r="H33" s="91"/>
      <c r="I33" s="98"/>
      <c r="J33" s="98"/>
      <c r="K33" s="98"/>
      <c r="L33" s="98"/>
      <c r="M33" s="98"/>
      <c r="N33" s="98"/>
      <c r="O33" s="98"/>
      <c r="P33" s="98"/>
    </row>
    <row r="34" spans="1:16" s="7" customFormat="1" ht="21.75" customHeight="1">
      <c r="A34" s="39" t="s">
        <v>17</v>
      </c>
      <c r="B34" s="11">
        <f t="shared" si="0"/>
        <v>0</v>
      </c>
      <c r="C34" s="168"/>
      <c r="D34" s="168"/>
      <c r="E34" s="168"/>
      <c r="F34" s="188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1:16" s="20" customFormat="1" ht="21" customHeight="1">
      <c r="A35" s="39" t="s">
        <v>14</v>
      </c>
      <c r="B35" s="11">
        <f t="shared" si="0"/>
        <v>0</v>
      </c>
      <c r="C35" s="11"/>
      <c r="D35" s="11"/>
      <c r="E35" s="23">
        <f>E36+E37</f>
        <v>0</v>
      </c>
      <c r="F35" s="24">
        <f>F36+F37</f>
        <v>0</v>
      </c>
      <c r="G35" s="91"/>
      <c r="H35" s="91"/>
      <c r="I35" s="96"/>
      <c r="J35" s="96"/>
      <c r="K35" s="96"/>
      <c r="L35" s="96"/>
      <c r="M35" s="96"/>
      <c r="N35" s="96"/>
      <c r="O35" s="96"/>
      <c r="P35" s="96"/>
    </row>
    <row r="36" spans="1:16" s="7" customFormat="1" ht="21.75" customHeight="1">
      <c r="A36" s="39" t="s">
        <v>15</v>
      </c>
      <c r="B36" s="11">
        <f t="shared" si="0"/>
        <v>0</v>
      </c>
      <c r="C36" s="14"/>
      <c r="D36" s="14"/>
      <c r="E36" s="14"/>
      <c r="F36" s="15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1:16" s="7" customFormat="1" ht="21" customHeight="1">
      <c r="A37" s="39" t="s">
        <v>16</v>
      </c>
      <c r="B37" s="11">
        <f t="shared" si="0"/>
        <v>0</v>
      </c>
      <c r="C37" s="14"/>
      <c r="D37" s="14"/>
      <c r="E37" s="14"/>
      <c r="F37" s="15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1:16" s="2" customFormat="1" ht="41.25" customHeight="1">
      <c r="A38" s="118" t="s">
        <v>73</v>
      </c>
      <c r="B38" s="11">
        <f t="shared" si="0"/>
        <v>11791.382</v>
      </c>
      <c r="C38" s="23">
        <f>C39+C40+C42</f>
        <v>6246.751</v>
      </c>
      <c r="D38" s="23"/>
      <c r="E38" s="23">
        <f>E39+E42</f>
        <v>2073.23</v>
      </c>
      <c r="F38" s="24">
        <f>F39+F42</f>
        <v>3471.401</v>
      </c>
      <c r="G38" s="91"/>
      <c r="H38" s="91"/>
      <c r="I38" s="98"/>
      <c r="J38" s="98"/>
      <c r="K38" s="98"/>
      <c r="L38" s="98"/>
      <c r="M38" s="98"/>
      <c r="N38" s="98"/>
      <c r="O38" s="98"/>
      <c r="P38" s="98"/>
    </row>
    <row r="39" spans="1:16" s="7" customFormat="1" ht="40.5" customHeight="1">
      <c r="A39" s="50" t="s">
        <v>38</v>
      </c>
      <c r="B39" s="11">
        <f t="shared" si="0"/>
        <v>4218.146000000001</v>
      </c>
      <c r="C39" s="11">
        <f>6246.751-C40</f>
        <v>1134.4440000000004</v>
      </c>
      <c r="D39" s="11"/>
      <c r="E39" s="23">
        <v>2003.323</v>
      </c>
      <c r="F39" s="24">
        <v>1080.379</v>
      </c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1:16" s="46" customFormat="1" ht="44.25" customHeight="1">
      <c r="A40" s="122" t="s">
        <v>54</v>
      </c>
      <c r="B40" s="11">
        <f t="shared" si="0"/>
        <v>5112.307</v>
      </c>
      <c r="C40" s="11">
        <v>5112.307</v>
      </c>
      <c r="D40" s="11"/>
      <c r="E40" s="11"/>
      <c r="F40" s="12"/>
      <c r="G40" s="99"/>
      <c r="H40" s="99"/>
      <c r="I40" s="99"/>
      <c r="J40" s="99"/>
      <c r="K40" s="99"/>
      <c r="L40" s="99"/>
      <c r="M40" s="99"/>
      <c r="N40" s="99"/>
      <c r="O40" s="99"/>
      <c r="P40" s="99"/>
    </row>
    <row r="41" spans="1:16" s="46" customFormat="1" ht="44.25" customHeight="1">
      <c r="A41" s="52" t="s">
        <v>43</v>
      </c>
      <c r="B41" s="116">
        <f t="shared" si="0"/>
        <v>7.381</v>
      </c>
      <c r="C41" s="115">
        <v>7.381</v>
      </c>
      <c r="D41" s="116"/>
      <c r="E41" s="116"/>
      <c r="F41" s="60"/>
      <c r="G41" s="99"/>
      <c r="H41" s="99"/>
      <c r="I41" s="99"/>
      <c r="J41" s="99"/>
      <c r="K41" s="99"/>
      <c r="L41" s="99"/>
      <c r="M41" s="99"/>
      <c r="N41" s="99"/>
      <c r="O41" s="99"/>
      <c r="P41" s="99"/>
    </row>
    <row r="42" spans="1:16" s="20" customFormat="1" ht="24.75" customHeight="1">
      <c r="A42" s="39" t="s">
        <v>14</v>
      </c>
      <c r="B42" s="11">
        <f t="shared" si="0"/>
        <v>2460.929</v>
      </c>
      <c r="C42" s="11"/>
      <c r="D42" s="11"/>
      <c r="E42" s="23">
        <f>E43+E44+E45</f>
        <v>69.907</v>
      </c>
      <c r="F42" s="24">
        <f>F43+F44+F45</f>
        <v>2391.022</v>
      </c>
      <c r="G42" s="91"/>
      <c r="H42" s="91"/>
      <c r="I42" s="96"/>
      <c r="J42" s="96"/>
      <c r="K42" s="96"/>
      <c r="L42" s="96"/>
      <c r="M42" s="96"/>
      <c r="N42" s="96"/>
      <c r="O42" s="96"/>
      <c r="P42" s="96"/>
    </row>
    <row r="43" spans="1:16" s="7" customFormat="1" ht="25.5" customHeight="1">
      <c r="A43" s="39" t="s">
        <v>15</v>
      </c>
      <c r="B43" s="11">
        <f t="shared" si="0"/>
        <v>2342.81</v>
      </c>
      <c r="C43" s="14"/>
      <c r="D43" s="14"/>
      <c r="E43" s="14">
        <v>69.907</v>
      </c>
      <c r="F43" s="15">
        <v>2272.903</v>
      </c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1:16" s="7" customFormat="1" ht="25.5" customHeight="1">
      <c r="A44" s="47" t="s">
        <v>57</v>
      </c>
      <c r="B44" s="11">
        <f t="shared" si="0"/>
        <v>86.904</v>
      </c>
      <c r="C44" s="14"/>
      <c r="D44" s="14"/>
      <c r="E44" s="14"/>
      <c r="F44" s="15">
        <v>86.904</v>
      </c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1:16" s="7" customFormat="1" ht="20.25" customHeight="1">
      <c r="A45" s="39" t="s">
        <v>16</v>
      </c>
      <c r="B45" s="11">
        <f t="shared" si="0"/>
        <v>31.215</v>
      </c>
      <c r="C45" s="14"/>
      <c r="D45" s="14"/>
      <c r="E45" s="14"/>
      <c r="F45" s="15">
        <v>31.215</v>
      </c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1:16" s="2" customFormat="1" ht="50.25" customHeight="1">
      <c r="A46" s="118" t="s">
        <v>35</v>
      </c>
      <c r="B46" s="11">
        <f t="shared" si="0"/>
        <v>88.201</v>
      </c>
      <c r="C46" s="23"/>
      <c r="D46" s="23"/>
      <c r="E46" s="23">
        <f>E47+E48</f>
        <v>45.76</v>
      </c>
      <c r="F46" s="24">
        <f>F47+F48</f>
        <v>42.441</v>
      </c>
      <c r="G46" s="91"/>
      <c r="H46" s="91"/>
      <c r="I46" s="98"/>
      <c r="J46" s="98"/>
      <c r="K46" s="98"/>
      <c r="L46" s="98"/>
      <c r="M46" s="98"/>
      <c r="N46" s="98"/>
      <c r="O46" s="98"/>
      <c r="P46" s="98"/>
    </row>
    <row r="47" spans="1:16" s="7" customFormat="1" ht="22.5" customHeight="1">
      <c r="A47" s="39" t="s">
        <v>17</v>
      </c>
      <c r="B47" s="11">
        <f t="shared" si="0"/>
        <v>66.583</v>
      </c>
      <c r="C47" s="11"/>
      <c r="D47" s="11"/>
      <c r="E47" s="23">
        <v>45.76</v>
      </c>
      <c r="F47" s="24">
        <v>20.823</v>
      </c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1:16" s="20" customFormat="1" ht="24.75" customHeight="1">
      <c r="A48" s="39" t="s">
        <v>14</v>
      </c>
      <c r="B48" s="11">
        <f t="shared" si="0"/>
        <v>21.618000000000002</v>
      </c>
      <c r="C48" s="11"/>
      <c r="D48" s="11"/>
      <c r="E48" s="23">
        <f>E49+E50</f>
        <v>0</v>
      </c>
      <c r="F48" s="24">
        <f>F49+F50</f>
        <v>21.618000000000002</v>
      </c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1:16" s="7" customFormat="1" ht="18" customHeight="1">
      <c r="A49" s="39" t="s">
        <v>15</v>
      </c>
      <c r="B49" s="11">
        <f t="shared" si="0"/>
        <v>17.074</v>
      </c>
      <c r="C49" s="14"/>
      <c r="D49" s="14"/>
      <c r="E49" s="14"/>
      <c r="F49" s="15">
        <v>17.074</v>
      </c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1:16" s="7" customFormat="1" ht="18" customHeight="1">
      <c r="A50" s="39" t="s">
        <v>16</v>
      </c>
      <c r="B50" s="11">
        <f t="shared" si="0"/>
        <v>4.544</v>
      </c>
      <c r="C50" s="14"/>
      <c r="D50" s="14"/>
      <c r="E50" s="14"/>
      <c r="F50" s="15">
        <v>4.544</v>
      </c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1:16" s="7" customFormat="1" ht="50.25" customHeight="1">
      <c r="A51" s="125" t="s">
        <v>74</v>
      </c>
      <c r="B51" s="11">
        <f t="shared" si="0"/>
        <v>9.552</v>
      </c>
      <c r="C51" s="23">
        <f>C52+C53</f>
        <v>0</v>
      </c>
      <c r="D51" s="23"/>
      <c r="E51" s="23">
        <f>E52+E53</f>
        <v>0</v>
      </c>
      <c r="F51" s="24">
        <f>F52+F53</f>
        <v>9.552</v>
      </c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1:16" s="7" customFormat="1" ht="23.25" customHeight="1">
      <c r="A52" s="39" t="s">
        <v>17</v>
      </c>
      <c r="B52" s="11">
        <f t="shared" si="0"/>
        <v>9.552</v>
      </c>
      <c r="C52" s="11"/>
      <c r="D52" s="11"/>
      <c r="E52" s="11"/>
      <c r="F52" s="12">
        <v>9.552</v>
      </c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1:16" s="20" customFormat="1" ht="23.25" customHeight="1">
      <c r="A53" s="39" t="s">
        <v>14</v>
      </c>
      <c r="B53" s="11">
        <f t="shared" si="0"/>
        <v>0</v>
      </c>
      <c r="C53" s="23">
        <f>C54+C55</f>
        <v>0</v>
      </c>
      <c r="D53" s="11"/>
      <c r="E53" s="23"/>
      <c r="F53" s="24">
        <f>F54+F55</f>
        <v>0</v>
      </c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1:16" s="7" customFormat="1" ht="23.25" customHeight="1">
      <c r="A54" s="39" t="s">
        <v>15</v>
      </c>
      <c r="B54" s="11">
        <f t="shared" si="0"/>
        <v>0</v>
      </c>
      <c r="C54" s="23"/>
      <c r="D54" s="23"/>
      <c r="E54" s="23"/>
      <c r="F54" s="15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1:16" s="7" customFormat="1" ht="23.25" customHeight="1">
      <c r="A55" s="39" t="s">
        <v>16</v>
      </c>
      <c r="B55" s="11">
        <f t="shared" si="0"/>
        <v>0</v>
      </c>
      <c r="C55" s="23"/>
      <c r="D55" s="23"/>
      <c r="E55" s="23"/>
      <c r="F55" s="15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1:16" s="6" customFormat="1" ht="42" customHeight="1">
      <c r="A56" s="118" t="s">
        <v>75</v>
      </c>
      <c r="B56" s="11">
        <f t="shared" si="0"/>
        <v>2410.952</v>
      </c>
      <c r="C56" s="23">
        <f>C57+C58</f>
        <v>2324.63</v>
      </c>
      <c r="D56" s="23"/>
      <c r="E56" s="23">
        <f>E57+E58</f>
        <v>86.322</v>
      </c>
      <c r="F56" s="24"/>
      <c r="G56" s="94"/>
      <c r="H56" s="94"/>
      <c r="I56" s="94"/>
      <c r="J56" s="94"/>
      <c r="K56" s="94"/>
      <c r="L56" s="94"/>
      <c r="M56" s="94"/>
      <c r="N56" s="94"/>
      <c r="O56" s="94"/>
      <c r="P56" s="94"/>
    </row>
    <row r="57" spans="1:16" s="2" customFormat="1" ht="19.5" customHeight="1">
      <c r="A57" s="39" t="s">
        <v>17</v>
      </c>
      <c r="B57" s="11">
        <f t="shared" si="0"/>
        <v>2410.952</v>
      </c>
      <c r="C57" s="168">
        <v>2324.63</v>
      </c>
      <c r="D57" s="168"/>
      <c r="E57" s="168">
        <v>86.322</v>
      </c>
      <c r="F57" s="12"/>
      <c r="G57" s="98"/>
      <c r="H57" s="98"/>
      <c r="I57" s="98"/>
      <c r="J57" s="98"/>
      <c r="K57" s="98"/>
      <c r="L57" s="98"/>
      <c r="M57" s="98"/>
      <c r="N57" s="98"/>
      <c r="O57" s="98"/>
      <c r="P57" s="98"/>
    </row>
    <row r="58" spans="1:16" s="20" customFormat="1" ht="19.5" customHeight="1">
      <c r="A58" s="39" t="s">
        <v>14</v>
      </c>
      <c r="B58" s="11">
        <f t="shared" si="0"/>
        <v>0</v>
      </c>
      <c r="C58" s="11"/>
      <c r="D58" s="11"/>
      <c r="E58" s="23">
        <f>E59+E60</f>
        <v>0</v>
      </c>
      <c r="F58" s="24">
        <f>F59+F60</f>
        <v>0</v>
      </c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1:16" s="2" customFormat="1" ht="19.5" customHeight="1">
      <c r="A59" s="39" t="s">
        <v>15</v>
      </c>
      <c r="B59" s="11">
        <f t="shared" si="0"/>
        <v>0</v>
      </c>
      <c r="C59" s="23"/>
      <c r="D59" s="23"/>
      <c r="E59" s="23"/>
      <c r="F59" s="15"/>
      <c r="G59" s="98"/>
      <c r="H59" s="98"/>
      <c r="I59" s="98"/>
      <c r="J59" s="98"/>
      <c r="K59" s="98"/>
      <c r="L59" s="98"/>
      <c r="M59" s="98"/>
      <c r="N59" s="98"/>
      <c r="O59" s="98"/>
      <c r="P59" s="98"/>
    </row>
    <row r="60" spans="1:16" s="2" customFormat="1" ht="19.5" customHeight="1">
      <c r="A60" s="39" t="s">
        <v>16</v>
      </c>
      <c r="B60" s="11">
        <f t="shared" si="0"/>
        <v>0</v>
      </c>
      <c r="C60" s="23"/>
      <c r="D60" s="23"/>
      <c r="E60" s="23"/>
      <c r="F60" s="15"/>
      <c r="G60" s="98"/>
      <c r="H60" s="98"/>
      <c r="I60" s="98"/>
      <c r="J60" s="98"/>
      <c r="K60" s="98"/>
      <c r="L60" s="98"/>
      <c r="M60" s="98"/>
      <c r="N60" s="98"/>
      <c r="O60" s="98"/>
      <c r="P60" s="98"/>
    </row>
    <row r="61" spans="1:16" s="2" customFormat="1" ht="24.75" customHeight="1">
      <c r="A61" s="126" t="s">
        <v>30</v>
      </c>
      <c r="B61" s="11">
        <f t="shared" si="0"/>
        <v>502.658</v>
      </c>
      <c r="C61" s="13"/>
      <c r="D61" s="11"/>
      <c r="E61" s="11">
        <f>E62+E63</f>
        <v>363.81</v>
      </c>
      <c r="F61" s="12">
        <f>F62+F63</f>
        <v>138.848</v>
      </c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1:16" s="2" customFormat="1" ht="21.75" customHeight="1">
      <c r="A62" s="39" t="s">
        <v>17</v>
      </c>
      <c r="B62" s="11">
        <f t="shared" si="0"/>
        <v>502.658</v>
      </c>
      <c r="C62" s="11"/>
      <c r="D62" s="11"/>
      <c r="E62" s="23">
        <v>363.81</v>
      </c>
      <c r="F62" s="24">
        <v>138.848</v>
      </c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1:16" s="20" customFormat="1" ht="16.5" customHeight="1">
      <c r="A63" s="39" t="s">
        <v>14</v>
      </c>
      <c r="B63" s="11">
        <f t="shared" si="0"/>
        <v>0</v>
      </c>
      <c r="C63" s="11"/>
      <c r="D63" s="11"/>
      <c r="E63" s="23">
        <f>E64+E65</f>
        <v>0</v>
      </c>
      <c r="F63" s="24">
        <f>F64+F65</f>
        <v>0</v>
      </c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1:16" s="2" customFormat="1" ht="18" customHeight="1">
      <c r="A64" s="39" t="s">
        <v>15</v>
      </c>
      <c r="B64" s="11">
        <f t="shared" si="0"/>
        <v>0</v>
      </c>
      <c r="C64" s="13"/>
      <c r="D64" s="11"/>
      <c r="E64" s="13"/>
      <c r="F64" s="19"/>
      <c r="G64" s="98"/>
      <c r="H64" s="98"/>
      <c r="I64" s="98"/>
      <c r="J64" s="98"/>
      <c r="K64" s="98"/>
      <c r="L64" s="98"/>
      <c r="M64" s="98"/>
      <c r="N64" s="98"/>
      <c r="O64" s="98"/>
      <c r="P64" s="98"/>
    </row>
    <row r="65" spans="1:16" s="2" customFormat="1" ht="18" customHeight="1">
      <c r="A65" s="39" t="s">
        <v>16</v>
      </c>
      <c r="B65" s="11">
        <f t="shared" si="0"/>
        <v>0</v>
      </c>
      <c r="C65" s="13"/>
      <c r="D65" s="11"/>
      <c r="E65" s="13"/>
      <c r="F65" s="19"/>
      <c r="G65" s="98"/>
      <c r="H65" s="98"/>
      <c r="I65" s="98"/>
      <c r="J65" s="98"/>
      <c r="K65" s="98"/>
      <c r="L65" s="98"/>
      <c r="M65" s="98"/>
      <c r="N65" s="98"/>
      <c r="O65" s="98"/>
      <c r="P65" s="98"/>
    </row>
    <row r="66" spans="1:16" s="2" customFormat="1" ht="24.75" customHeight="1">
      <c r="A66" s="126" t="s">
        <v>4</v>
      </c>
      <c r="B66" s="11">
        <f t="shared" si="0"/>
        <v>725.05</v>
      </c>
      <c r="C66" s="11">
        <f>C67+C68+C74</f>
        <v>725.05</v>
      </c>
      <c r="D66" s="11"/>
      <c r="E66" s="11"/>
      <c r="F66" s="12"/>
      <c r="G66" s="98"/>
      <c r="H66" s="98"/>
      <c r="I66" s="98"/>
      <c r="J66" s="98"/>
      <c r="K66" s="98"/>
      <c r="L66" s="98"/>
      <c r="M66" s="98"/>
      <c r="N66" s="98"/>
      <c r="O66" s="98"/>
      <c r="P66" s="98"/>
    </row>
    <row r="67" spans="1:16" s="2" customFormat="1" ht="38.25" customHeight="1">
      <c r="A67" s="50" t="s">
        <v>38</v>
      </c>
      <c r="B67" s="11">
        <f t="shared" si="0"/>
        <v>332.32899999999995</v>
      </c>
      <c r="C67" s="23">
        <f>725.05-C68</f>
        <v>332.32899999999995</v>
      </c>
      <c r="D67" s="11"/>
      <c r="E67" s="23">
        <f>E66-E74</f>
        <v>0</v>
      </c>
      <c r="F67" s="24">
        <f>F66-F74</f>
        <v>0</v>
      </c>
      <c r="G67" s="98"/>
      <c r="H67" s="98"/>
      <c r="I67" s="98"/>
      <c r="J67" s="98"/>
      <c r="K67" s="98"/>
      <c r="L67" s="98"/>
      <c r="M67" s="98"/>
      <c r="N67" s="98"/>
      <c r="O67" s="98"/>
      <c r="P67" s="98"/>
    </row>
    <row r="68" spans="1:16" s="6" customFormat="1" ht="56.25" customHeight="1">
      <c r="A68" s="122" t="s">
        <v>48</v>
      </c>
      <c r="B68" s="78">
        <f t="shared" si="0"/>
        <v>392.721</v>
      </c>
      <c r="C68" s="88">
        <f>C70+C72</f>
        <v>392.721</v>
      </c>
      <c r="D68" s="175"/>
      <c r="E68" s="175"/>
      <c r="F68" s="24"/>
      <c r="G68" s="94"/>
      <c r="H68" s="94"/>
      <c r="I68" s="94"/>
      <c r="J68" s="94"/>
      <c r="K68" s="94"/>
      <c r="L68" s="94"/>
      <c r="M68" s="94"/>
      <c r="N68" s="94"/>
      <c r="O68" s="94"/>
      <c r="P68" s="94"/>
    </row>
    <row r="69" spans="1:16" s="6" customFormat="1" ht="36" customHeight="1">
      <c r="A69" s="52" t="s">
        <v>49</v>
      </c>
      <c r="B69" s="119">
        <f t="shared" si="0"/>
        <v>0.6970000000000001</v>
      </c>
      <c r="C69" s="88">
        <f>C71+C73</f>
        <v>0.6970000000000001</v>
      </c>
      <c r="D69" s="175"/>
      <c r="E69" s="175"/>
      <c r="F69" s="24"/>
      <c r="G69" s="94"/>
      <c r="H69" s="94"/>
      <c r="I69" s="94"/>
      <c r="J69" s="94"/>
      <c r="K69" s="94"/>
      <c r="L69" s="94"/>
      <c r="M69" s="94"/>
      <c r="N69" s="94"/>
      <c r="O69" s="94"/>
      <c r="P69" s="94"/>
    </row>
    <row r="70" spans="1:16" s="6" customFormat="1" ht="28.5" customHeight="1">
      <c r="A70" s="61" t="s">
        <v>50</v>
      </c>
      <c r="B70" s="65">
        <f aca="true" t="shared" si="1" ref="B70:B133">C70+D70+E70+F70</f>
        <v>208.861</v>
      </c>
      <c r="C70" s="63">
        <v>208.861</v>
      </c>
      <c r="D70" s="64"/>
      <c r="E70" s="64"/>
      <c r="F70" s="24"/>
      <c r="G70" s="94"/>
      <c r="H70" s="94"/>
      <c r="I70" s="94"/>
      <c r="J70" s="94"/>
      <c r="K70" s="94"/>
      <c r="L70" s="94"/>
      <c r="M70" s="94"/>
      <c r="N70" s="94"/>
      <c r="O70" s="94"/>
      <c r="P70" s="94"/>
    </row>
    <row r="71" spans="1:16" s="6" customFormat="1" ht="28.5" customHeight="1">
      <c r="A71" s="61" t="s">
        <v>51</v>
      </c>
      <c r="B71" s="65">
        <f t="shared" si="1"/>
        <v>0.388</v>
      </c>
      <c r="C71" s="63">
        <v>0.388</v>
      </c>
      <c r="D71" s="65"/>
      <c r="E71" s="65"/>
      <c r="F71" s="24"/>
      <c r="G71" s="94"/>
      <c r="H71" s="94"/>
      <c r="I71" s="94"/>
      <c r="J71" s="94"/>
      <c r="K71" s="94"/>
      <c r="L71" s="94"/>
      <c r="M71" s="94"/>
      <c r="N71" s="94"/>
      <c r="O71" s="94"/>
      <c r="P71" s="94"/>
    </row>
    <row r="72" spans="1:16" s="6" customFormat="1" ht="28.5" customHeight="1">
      <c r="A72" s="61" t="s">
        <v>52</v>
      </c>
      <c r="B72" s="65">
        <f t="shared" si="1"/>
        <v>183.86</v>
      </c>
      <c r="C72" s="63">
        <v>183.86</v>
      </c>
      <c r="D72" s="64"/>
      <c r="E72" s="64"/>
      <c r="F72" s="24"/>
      <c r="G72" s="94"/>
      <c r="H72" s="94"/>
      <c r="I72" s="94"/>
      <c r="J72" s="94"/>
      <c r="K72" s="94"/>
      <c r="L72" s="94"/>
      <c r="M72" s="94"/>
      <c r="N72" s="94"/>
      <c r="O72" s="94"/>
      <c r="P72" s="94"/>
    </row>
    <row r="73" spans="1:16" s="6" customFormat="1" ht="28.5" customHeight="1">
      <c r="A73" s="61" t="s">
        <v>53</v>
      </c>
      <c r="B73" s="65">
        <f t="shared" si="1"/>
        <v>0.309</v>
      </c>
      <c r="C73" s="63">
        <v>0.309</v>
      </c>
      <c r="D73" s="65"/>
      <c r="E73" s="65"/>
      <c r="F73" s="24"/>
      <c r="G73" s="94"/>
      <c r="H73" s="94"/>
      <c r="I73" s="94"/>
      <c r="J73" s="94"/>
      <c r="K73" s="94"/>
      <c r="L73" s="94"/>
      <c r="M73" s="94"/>
      <c r="N73" s="94"/>
      <c r="O73" s="94"/>
      <c r="P73" s="94"/>
    </row>
    <row r="74" spans="1:16" s="20" customFormat="1" ht="18" customHeight="1">
      <c r="A74" s="39" t="s">
        <v>14</v>
      </c>
      <c r="B74" s="11">
        <f t="shared" si="1"/>
        <v>0</v>
      </c>
      <c r="C74" s="23">
        <f>C75+C76</f>
        <v>0</v>
      </c>
      <c r="D74" s="11"/>
      <c r="E74" s="23">
        <f>E75+E76</f>
        <v>0</v>
      </c>
      <c r="F74" s="24">
        <f>F75+F76</f>
        <v>0</v>
      </c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1:16" s="2" customFormat="1" ht="19.5" customHeight="1">
      <c r="A75" s="39" t="s">
        <v>15</v>
      </c>
      <c r="B75" s="11">
        <f t="shared" si="1"/>
        <v>0</v>
      </c>
      <c r="C75" s="14"/>
      <c r="D75" s="11"/>
      <c r="E75" s="11"/>
      <c r="F75" s="12"/>
      <c r="G75" s="98"/>
      <c r="H75" s="98"/>
      <c r="I75" s="98"/>
      <c r="J75" s="98"/>
      <c r="K75" s="98"/>
      <c r="L75" s="98"/>
      <c r="M75" s="98"/>
      <c r="N75" s="98"/>
      <c r="O75" s="98"/>
      <c r="P75" s="98"/>
    </row>
    <row r="76" spans="1:16" s="2" customFormat="1" ht="19.5" customHeight="1">
      <c r="A76" s="39" t="s">
        <v>16</v>
      </c>
      <c r="B76" s="11">
        <f t="shared" si="1"/>
        <v>0</v>
      </c>
      <c r="C76" s="14"/>
      <c r="D76" s="11"/>
      <c r="E76" s="11"/>
      <c r="F76" s="12"/>
      <c r="G76" s="98"/>
      <c r="H76" s="98"/>
      <c r="I76" s="98"/>
      <c r="J76" s="98"/>
      <c r="K76" s="98"/>
      <c r="L76" s="98"/>
      <c r="M76" s="98"/>
      <c r="N76" s="98"/>
      <c r="O76" s="98"/>
      <c r="P76" s="98"/>
    </row>
    <row r="77" spans="1:16" s="2" customFormat="1" ht="81" customHeight="1">
      <c r="A77" s="118" t="s">
        <v>33</v>
      </c>
      <c r="B77" s="11">
        <f t="shared" si="1"/>
        <v>1869.768</v>
      </c>
      <c r="C77" s="23">
        <f>C78+C79</f>
        <v>1070.576</v>
      </c>
      <c r="D77" s="23">
        <f>D78+D81</f>
        <v>0</v>
      </c>
      <c r="E77" s="23">
        <f>E78+E81</f>
        <v>366.867</v>
      </c>
      <c r="F77" s="24">
        <f>F78+F81</f>
        <v>432.325</v>
      </c>
      <c r="G77" s="98"/>
      <c r="H77" s="98"/>
      <c r="I77" s="98"/>
      <c r="J77" s="98"/>
      <c r="K77" s="98"/>
      <c r="L77" s="98"/>
      <c r="M77" s="98"/>
      <c r="N77" s="98"/>
      <c r="O77" s="98"/>
      <c r="P77" s="98"/>
    </row>
    <row r="78" spans="1:16" s="2" customFormat="1" ht="42" customHeight="1">
      <c r="A78" s="39" t="s">
        <v>17</v>
      </c>
      <c r="B78" s="11">
        <f t="shared" si="1"/>
        <v>682.073</v>
      </c>
      <c r="C78" s="23">
        <f>1070.576-C79</f>
        <v>191.096</v>
      </c>
      <c r="D78" s="23"/>
      <c r="E78" s="23">
        <v>366.867</v>
      </c>
      <c r="F78" s="24">
        <v>124.11</v>
      </c>
      <c r="G78" s="98"/>
      <c r="H78" s="98"/>
      <c r="I78" s="98"/>
      <c r="J78" s="98"/>
      <c r="K78" s="98"/>
      <c r="L78" s="98"/>
      <c r="M78" s="98"/>
      <c r="N78" s="98"/>
      <c r="O78" s="98"/>
      <c r="P78" s="98"/>
    </row>
    <row r="79" spans="1:16" s="20" customFormat="1" ht="18.75" customHeight="1">
      <c r="A79" s="50" t="s">
        <v>79</v>
      </c>
      <c r="B79" s="11">
        <f>C79+D79+E79+F79</f>
        <v>879.48</v>
      </c>
      <c r="C79" s="23">
        <v>879.48</v>
      </c>
      <c r="D79" s="11"/>
      <c r="E79" s="11"/>
      <c r="F79" s="12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1:16" s="2" customFormat="1" ht="19.5" customHeight="1">
      <c r="A80" s="50" t="s">
        <v>43</v>
      </c>
      <c r="B80" s="119">
        <f>C80+D80+E80+F80</f>
        <v>1.442</v>
      </c>
      <c r="C80" s="23">
        <v>1.442</v>
      </c>
      <c r="D80" s="116"/>
      <c r="E80" s="116"/>
      <c r="F80" s="60"/>
      <c r="G80" s="98"/>
      <c r="H80" s="98"/>
      <c r="I80" s="98"/>
      <c r="J80" s="98"/>
      <c r="K80" s="98"/>
      <c r="L80" s="98"/>
      <c r="M80" s="98"/>
      <c r="N80" s="98"/>
      <c r="O80" s="98"/>
      <c r="P80" s="98"/>
    </row>
    <row r="81" spans="1:16" s="2" customFormat="1" ht="19.5" customHeight="1">
      <c r="A81" s="39" t="s">
        <v>14</v>
      </c>
      <c r="B81" s="11">
        <f t="shared" si="1"/>
        <v>308.215</v>
      </c>
      <c r="C81" s="23">
        <f>C82+C83</f>
        <v>0</v>
      </c>
      <c r="D81" s="23">
        <f>D82+D83</f>
        <v>0</v>
      </c>
      <c r="E81" s="23">
        <f>E82+E83</f>
        <v>0</v>
      </c>
      <c r="F81" s="24">
        <f>F82+F83</f>
        <v>308.215</v>
      </c>
      <c r="G81" s="98"/>
      <c r="H81" s="98"/>
      <c r="I81" s="98"/>
      <c r="J81" s="98"/>
      <c r="K81" s="98"/>
      <c r="L81" s="98"/>
      <c r="M81" s="98"/>
      <c r="N81" s="98"/>
      <c r="O81" s="98"/>
      <c r="P81" s="98"/>
    </row>
    <row r="82" spans="1:46" s="2" customFormat="1" ht="23.25" customHeight="1">
      <c r="A82" s="39" t="s">
        <v>15</v>
      </c>
      <c r="B82" s="11">
        <f t="shared" si="1"/>
        <v>269.876</v>
      </c>
      <c r="C82" s="14"/>
      <c r="D82" s="11"/>
      <c r="E82" s="11"/>
      <c r="F82" s="12">
        <v>269.876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</row>
    <row r="83" spans="1:46" s="2" customFormat="1" ht="23.25" customHeight="1">
      <c r="A83" s="39" t="s">
        <v>16</v>
      </c>
      <c r="B83" s="11">
        <f t="shared" si="1"/>
        <v>38.339</v>
      </c>
      <c r="C83" s="14"/>
      <c r="D83" s="11"/>
      <c r="E83" s="11"/>
      <c r="F83" s="12">
        <v>38.339</v>
      </c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</row>
    <row r="84" spans="1:16" s="46" customFormat="1" ht="35.25" customHeight="1">
      <c r="A84" s="118" t="s">
        <v>29</v>
      </c>
      <c r="B84" s="11">
        <f t="shared" si="1"/>
        <v>2165.281</v>
      </c>
      <c r="C84" s="11">
        <f>C85+C86+C88</f>
        <v>2152.737</v>
      </c>
      <c r="D84" s="11"/>
      <c r="E84" s="11">
        <f>E85+E88</f>
        <v>0</v>
      </c>
      <c r="F84" s="12">
        <f>F85+F88</f>
        <v>12.544</v>
      </c>
      <c r="G84" s="99"/>
      <c r="H84" s="99"/>
      <c r="I84" s="99"/>
      <c r="J84" s="99"/>
      <c r="K84" s="99"/>
      <c r="L84" s="99"/>
      <c r="M84" s="99"/>
      <c r="N84" s="99"/>
      <c r="O84" s="99"/>
      <c r="P84" s="99"/>
    </row>
    <row r="85" spans="1:16" s="46" customFormat="1" ht="24" customHeight="1">
      <c r="A85" s="39" t="s">
        <v>17</v>
      </c>
      <c r="B85" s="11">
        <f t="shared" si="1"/>
        <v>838.122</v>
      </c>
      <c r="C85" s="23">
        <f>2152.737-C86</f>
        <v>825.578</v>
      </c>
      <c r="D85" s="23"/>
      <c r="E85" s="23"/>
      <c r="F85" s="24">
        <v>12.544</v>
      </c>
      <c r="G85" s="99"/>
      <c r="H85" s="99"/>
      <c r="I85" s="99"/>
      <c r="J85" s="99"/>
      <c r="K85" s="99"/>
      <c r="L85" s="99"/>
      <c r="M85" s="99"/>
      <c r="N85" s="99"/>
      <c r="O85" s="99"/>
      <c r="P85" s="99"/>
    </row>
    <row r="86" spans="1:46" s="2" customFormat="1" ht="23.25" customHeight="1">
      <c r="A86" s="50" t="s">
        <v>56</v>
      </c>
      <c r="B86" s="11">
        <f t="shared" si="1"/>
        <v>1327.159</v>
      </c>
      <c r="C86" s="130">
        <v>1327.159</v>
      </c>
      <c r="D86" s="11"/>
      <c r="E86" s="11"/>
      <c r="F86" s="12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</row>
    <row r="87" spans="1:46" s="2" customFormat="1" ht="23.25" customHeight="1">
      <c r="A87" s="50" t="s">
        <v>43</v>
      </c>
      <c r="B87" s="119">
        <f t="shared" si="1"/>
        <v>2.116</v>
      </c>
      <c r="C87" s="130">
        <v>2.116</v>
      </c>
      <c r="D87" s="116"/>
      <c r="E87" s="116"/>
      <c r="F87" s="60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</row>
    <row r="88" spans="1:46" s="2" customFormat="1" ht="23.25" customHeight="1">
      <c r="A88" s="39" t="s">
        <v>14</v>
      </c>
      <c r="B88" s="11">
        <f t="shared" si="1"/>
        <v>0</v>
      </c>
      <c r="C88" s="14"/>
      <c r="D88" s="11"/>
      <c r="E88" s="11">
        <f>E90+E89</f>
        <v>0</v>
      </c>
      <c r="F88" s="12">
        <f>F90+F89</f>
        <v>0</v>
      </c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</row>
    <row r="89" spans="1:46" s="2" customFormat="1" ht="23.25" customHeight="1">
      <c r="A89" s="39" t="s">
        <v>15</v>
      </c>
      <c r="B89" s="11">
        <f t="shared" si="1"/>
        <v>0</v>
      </c>
      <c r="C89" s="14"/>
      <c r="D89" s="11"/>
      <c r="E89" s="13"/>
      <c r="F89" s="19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</row>
    <row r="90" spans="1:46" s="2" customFormat="1" ht="23.25" customHeight="1">
      <c r="A90" s="39" t="s">
        <v>16</v>
      </c>
      <c r="B90" s="11">
        <f t="shared" si="1"/>
        <v>0</v>
      </c>
      <c r="C90" s="14"/>
      <c r="D90" s="11"/>
      <c r="E90" s="13"/>
      <c r="F90" s="19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</row>
    <row r="91" spans="1:46" s="2" customFormat="1" ht="23.25" customHeight="1">
      <c r="A91" s="118" t="s">
        <v>32</v>
      </c>
      <c r="B91" s="11">
        <f t="shared" si="1"/>
        <v>20.859</v>
      </c>
      <c r="C91" s="11">
        <f>C92+C93</f>
        <v>0</v>
      </c>
      <c r="D91" s="11"/>
      <c r="E91" s="11">
        <f>E92+E93</f>
        <v>20.859</v>
      </c>
      <c r="F91" s="12">
        <f>F92+F93</f>
        <v>0</v>
      </c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</row>
    <row r="92" spans="1:46" s="2" customFormat="1" ht="23.25" customHeight="1">
      <c r="A92" s="39" t="s">
        <v>17</v>
      </c>
      <c r="B92" s="11">
        <f t="shared" si="1"/>
        <v>20.859</v>
      </c>
      <c r="C92" s="66"/>
      <c r="D92" s="66"/>
      <c r="E92" s="66">
        <v>20.859</v>
      </c>
      <c r="F92" s="60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</row>
    <row r="93" spans="1:46" s="2" customFormat="1" ht="23.25" customHeight="1">
      <c r="A93" s="39" t="s">
        <v>14</v>
      </c>
      <c r="B93" s="11">
        <f t="shared" si="1"/>
        <v>0</v>
      </c>
      <c r="C93" s="14"/>
      <c r="D93" s="11"/>
      <c r="E93" s="11">
        <f>E95+E94</f>
        <v>0</v>
      </c>
      <c r="F93" s="12">
        <f>F95+F94</f>
        <v>0</v>
      </c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</row>
    <row r="94" spans="1:46" s="2" customFormat="1" ht="44.25" customHeight="1">
      <c r="A94" s="39" t="s">
        <v>15</v>
      </c>
      <c r="B94" s="11">
        <f t="shared" si="1"/>
        <v>0</v>
      </c>
      <c r="C94" s="14"/>
      <c r="D94" s="11"/>
      <c r="E94" s="13"/>
      <c r="F94" s="19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</row>
    <row r="95" spans="1:46" s="2" customFormat="1" ht="23.25" customHeight="1">
      <c r="A95" s="39" t="s">
        <v>16</v>
      </c>
      <c r="B95" s="11">
        <f t="shared" si="1"/>
        <v>0</v>
      </c>
      <c r="C95" s="14"/>
      <c r="D95" s="11"/>
      <c r="E95" s="13"/>
      <c r="F95" s="19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</row>
    <row r="96" spans="1:46" s="2" customFormat="1" ht="23.25" customHeight="1">
      <c r="A96" s="118" t="s">
        <v>28</v>
      </c>
      <c r="B96" s="11">
        <f t="shared" si="1"/>
        <v>98.678</v>
      </c>
      <c r="C96" s="14"/>
      <c r="D96" s="11"/>
      <c r="E96" s="11">
        <f>E97+E98</f>
        <v>0</v>
      </c>
      <c r="F96" s="12">
        <f>F97+F98</f>
        <v>98.678</v>
      </c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</row>
    <row r="97" spans="1:46" s="2" customFormat="1" ht="23.25" customHeight="1">
      <c r="A97" s="39" t="s">
        <v>17</v>
      </c>
      <c r="B97" s="11">
        <f t="shared" si="1"/>
        <v>0.71</v>
      </c>
      <c r="C97" s="14"/>
      <c r="D97" s="11"/>
      <c r="E97" s="11"/>
      <c r="F97" s="171">
        <v>0.71</v>
      </c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</row>
    <row r="98" spans="1:46" s="2" customFormat="1" ht="23.25" customHeight="1">
      <c r="A98" s="39" t="s">
        <v>14</v>
      </c>
      <c r="B98" s="11">
        <f t="shared" si="1"/>
        <v>97.968</v>
      </c>
      <c r="C98" s="14"/>
      <c r="D98" s="11"/>
      <c r="E98" s="11">
        <f>E100+E99</f>
        <v>0</v>
      </c>
      <c r="F98" s="12">
        <f>F100+F99</f>
        <v>97.968</v>
      </c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</row>
    <row r="99" spans="1:46" s="2" customFormat="1" ht="47.25" customHeight="1">
      <c r="A99" s="39" t="s">
        <v>15</v>
      </c>
      <c r="B99" s="11">
        <f t="shared" si="1"/>
        <v>97.968</v>
      </c>
      <c r="C99" s="14"/>
      <c r="D99" s="11"/>
      <c r="E99" s="13"/>
      <c r="F99" s="19">
        <v>97.968</v>
      </c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</row>
    <row r="100" spans="1:46" s="2" customFormat="1" ht="23.25" customHeight="1">
      <c r="A100" s="39" t="s">
        <v>16</v>
      </c>
      <c r="B100" s="11">
        <f t="shared" si="1"/>
        <v>0</v>
      </c>
      <c r="C100" s="14"/>
      <c r="D100" s="11"/>
      <c r="E100" s="13"/>
      <c r="F100" s="19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</row>
    <row r="101" spans="1:46" s="2" customFormat="1" ht="23.25" customHeight="1">
      <c r="A101" s="118" t="s">
        <v>34</v>
      </c>
      <c r="B101" s="11">
        <f t="shared" si="1"/>
        <v>222.47699999999998</v>
      </c>
      <c r="C101" s="14"/>
      <c r="D101" s="11"/>
      <c r="E101" s="11">
        <f>E102+E103</f>
        <v>13.521</v>
      </c>
      <c r="F101" s="12">
        <f>F102+F103</f>
        <v>208.956</v>
      </c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</row>
    <row r="102" spans="1:46" s="2" customFormat="1" ht="23.25" customHeight="1">
      <c r="A102" s="39" t="s">
        <v>17</v>
      </c>
      <c r="B102" s="11">
        <f t="shared" si="1"/>
        <v>64.52000000000001</v>
      </c>
      <c r="C102" s="14"/>
      <c r="D102" s="11"/>
      <c r="E102" s="189">
        <v>13.521</v>
      </c>
      <c r="F102" s="171">
        <v>50.999</v>
      </c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</row>
    <row r="103" spans="1:46" s="2" customFormat="1" ht="23.25" customHeight="1">
      <c r="A103" s="39" t="s">
        <v>14</v>
      </c>
      <c r="B103" s="11">
        <f t="shared" si="1"/>
        <v>157.957</v>
      </c>
      <c r="C103" s="14"/>
      <c r="D103" s="11"/>
      <c r="E103" s="11">
        <f>E105+E104</f>
        <v>0</v>
      </c>
      <c r="F103" s="12">
        <f>F105+F104</f>
        <v>157.957</v>
      </c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</row>
    <row r="104" spans="1:30" s="2" customFormat="1" ht="23.25" customHeight="1">
      <c r="A104" s="39" t="s">
        <v>15</v>
      </c>
      <c r="B104" s="11">
        <f t="shared" si="1"/>
        <v>0</v>
      </c>
      <c r="C104" s="14"/>
      <c r="D104" s="11"/>
      <c r="E104" s="11"/>
      <c r="F104" s="12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1:30" s="2" customFormat="1" ht="23.25" customHeight="1">
      <c r="A105" s="39" t="s">
        <v>16</v>
      </c>
      <c r="B105" s="11">
        <f t="shared" si="1"/>
        <v>157.957</v>
      </c>
      <c r="C105" s="14"/>
      <c r="D105" s="11"/>
      <c r="E105" s="11"/>
      <c r="F105" s="19">
        <v>157.957</v>
      </c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1:30" s="2" customFormat="1" ht="23.25" customHeight="1">
      <c r="A106" s="118" t="s">
        <v>26</v>
      </c>
      <c r="B106" s="11">
        <f t="shared" si="1"/>
        <v>195.33</v>
      </c>
      <c r="C106" s="11">
        <f>C107+C108</f>
        <v>0</v>
      </c>
      <c r="D106" s="11"/>
      <c r="E106" s="11">
        <f>E107+E108</f>
        <v>195.33</v>
      </c>
      <c r="F106" s="12">
        <f>F107+F108</f>
        <v>0</v>
      </c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1:30" s="2" customFormat="1" ht="23.25" customHeight="1">
      <c r="A107" s="39" t="s">
        <v>17</v>
      </c>
      <c r="B107" s="11">
        <f t="shared" si="1"/>
        <v>195.33</v>
      </c>
      <c r="C107" s="66"/>
      <c r="D107" s="66"/>
      <c r="E107" s="66">
        <v>195.33</v>
      </c>
      <c r="F107" s="60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1:30" s="2" customFormat="1" ht="23.25" customHeight="1">
      <c r="A108" s="39" t="s">
        <v>14</v>
      </c>
      <c r="B108" s="11">
        <f t="shared" si="1"/>
        <v>0</v>
      </c>
      <c r="C108" s="14"/>
      <c r="D108" s="11"/>
      <c r="E108" s="11">
        <f>E110+E109</f>
        <v>0</v>
      </c>
      <c r="F108" s="12">
        <f>F110+F109</f>
        <v>0</v>
      </c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spans="1:30" s="2" customFormat="1" ht="44.25" customHeight="1">
      <c r="A109" s="39" t="s">
        <v>15</v>
      </c>
      <c r="B109" s="11">
        <f t="shared" si="1"/>
        <v>0</v>
      </c>
      <c r="C109" s="14"/>
      <c r="D109" s="11"/>
      <c r="E109" s="13"/>
      <c r="F109" s="19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1:30" s="2" customFormat="1" ht="23.25" customHeight="1">
      <c r="A110" s="39" t="s">
        <v>16</v>
      </c>
      <c r="B110" s="11">
        <f t="shared" si="1"/>
        <v>0</v>
      </c>
      <c r="C110" s="14"/>
      <c r="D110" s="11"/>
      <c r="E110" s="13"/>
      <c r="F110" s="19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1:30" s="2" customFormat="1" ht="23.25" customHeight="1">
      <c r="A111" s="118" t="s">
        <v>27</v>
      </c>
      <c r="B111" s="11">
        <f t="shared" si="1"/>
        <v>495.482</v>
      </c>
      <c r="C111" s="14"/>
      <c r="D111" s="11"/>
      <c r="E111" s="11">
        <f>E112+E113</f>
        <v>495.482</v>
      </c>
      <c r="F111" s="12">
        <f>F112+F113</f>
        <v>0</v>
      </c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1:30" s="2" customFormat="1" ht="23.25" customHeight="1">
      <c r="A112" s="39" t="s">
        <v>17</v>
      </c>
      <c r="B112" s="11">
        <f t="shared" si="1"/>
        <v>495.482</v>
      </c>
      <c r="C112" s="14"/>
      <c r="D112" s="11"/>
      <c r="E112" s="11">
        <v>495.482</v>
      </c>
      <c r="F112" s="17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spans="1:30" s="2" customFormat="1" ht="23.25" customHeight="1">
      <c r="A113" s="39" t="s">
        <v>14</v>
      </c>
      <c r="B113" s="11">
        <f t="shared" si="1"/>
        <v>0</v>
      </c>
      <c r="C113" s="14"/>
      <c r="D113" s="11"/>
      <c r="E113" s="11">
        <f>E115+E114</f>
        <v>0</v>
      </c>
      <c r="F113" s="12">
        <f>F115+F114</f>
        <v>0</v>
      </c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spans="1:30" s="2" customFormat="1" ht="32.25" customHeight="1">
      <c r="A114" s="39" t="s">
        <v>15</v>
      </c>
      <c r="B114" s="11">
        <f t="shared" si="1"/>
        <v>0</v>
      </c>
      <c r="C114" s="14"/>
      <c r="D114" s="11"/>
      <c r="E114" s="13"/>
      <c r="F114" s="19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spans="1:30" s="2" customFormat="1" ht="23.25" customHeight="1">
      <c r="A115" s="39" t="s">
        <v>16</v>
      </c>
      <c r="B115" s="11">
        <f t="shared" si="1"/>
        <v>0</v>
      </c>
      <c r="C115" s="14"/>
      <c r="D115" s="11"/>
      <c r="E115" s="13"/>
      <c r="F115" s="19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spans="1:30" s="2" customFormat="1" ht="23.25" customHeight="1">
      <c r="A116" s="118" t="s">
        <v>45</v>
      </c>
      <c r="B116" s="11">
        <f t="shared" si="1"/>
        <v>0</v>
      </c>
      <c r="C116" s="14"/>
      <c r="D116" s="11"/>
      <c r="E116" s="11">
        <f>E117+E118</f>
        <v>0</v>
      </c>
      <c r="F116" s="12">
        <f>F117+F118</f>
        <v>0</v>
      </c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spans="1:30" s="2" customFormat="1" ht="23.25" customHeight="1">
      <c r="A117" s="39" t="s">
        <v>17</v>
      </c>
      <c r="B117" s="11">
        <f t="shared" si="1"/>
        <v>0</v>
      </c>
      <c r="C117" s="14"/>
      <c r="D117" s="11"/>
      <c r="E117" s="11"/>
      <c r="F117" s="17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spans="1:30" s="2" customFormat="1" ht="23.25" customHeight="1">
      <c r="A118" s="39" t="s">
        <v>14</v>
      </c>
      <c r="B118" s="11">
        <f t="shared" si="1"/>
        <v>0</v>
      </c>
      <c r="C118" s="14"/>
      <c r="D118" s="11"/>
      <c r="E118" s="11">
        <f>E120+E119</f>
        <v>0</v>
      </c>
      <c r="F118" s="12">
        <f>F120+F119</f>
        <v>0</v>
      </c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spans="1:16" s="2" customFormat="1" ht="32.25" customHeight="1">
      <c r="A119" s="39" t="s">
        <v>15</v>
      </c>
      <c r="B119" s="11">
        <f t="shared" si="1"/>
        <v>0</v>
      </c>
      <c r="C119" s="14"/>
      <c r="D119" s="11"/>
      <c r="E119" s="11"/>
      <c r="F119" s="12"/>
      <c r="G119" s="91"/>
      <c r="H119" s="91"/>
      <c r="I119" s="98"/>
      <c r="J119" s="98"/>
      <c r="K119" s="98"/>
      <c r="L119" s="98"/>
      <c r="M119" s="98"/>
      <c r="N119" s="98"/>
      <c r="O119" s="98"/>
      <c r="P119" s="98"/>
    </row>
    <row r="120" spans="1:16" s="2" customFormat="1" ht="23.25" customHeight="1">
      <c r="A120" s="39" t="s">
        <v>16</v>
      </c>
      <c r="B120" s="11">
        <f t="shared" si="1"/>
        <v>0</v>
      </c>
      <c r="C120" s="14"/>
      <c r="D120" s="11"/>
      <c r="E120" s="11"/>
      <c r="F120" s="12"/>
      <c r="G120" s="91"/>
      <c r="H120" s="91"/>
      <c r="I120" s="98"/>
      <c r="J120" s="98"/>
      <c r="K120" s="98"/>
      <c r="L120" s="98"/>
      <c r="M120" s="98"/>
      <c r="N120" s="98"/>
      <c r="O120" s="98"/>
      <c r="P120" s="98"/>
    </row>
    <row r="121" spans="1:16" s="2" customFormat="1" ht="23.25" customHeight="1">
      <c r="A121" s="118" t="s">
        <v>58</v>
      </c>
      <c r="B121" s="11">
        <f>C121+D121+E121+F121</f>
        <v>148.256</v>
      </c>
      <c r="C121" s="14"/>
      <c r="D121" s="11"/>
      <c r="E121" s="11">
        <f>E122+E123</f>
        <v>148.256</v>
      </c>
      <c r="F121" s="12">
        <f>F122+F123</f>
        <v>0</v>
      </c>
      <c r="G121" s="91"/>
      <c r="H121" s="91"/>
      <c r="I121" s="98"/>
      <c r="J121" s="98"/>
      <c r="K121" s="98"/>
      <c r="L121" s="98"/>
      <c r="M121" s="98"/>
      <c r="N121" s="98"/>
      <c r="O121" s="98"/>
      <c r="P121" s="98"/>
    </row>
    <row r="122" spans="1:16" s="2" customFormat="1" ht="23.25" customHeight="1">
      <c r="A122" s="39" t="s">
        <v>17</v>
      </c>
      <c r="B122" s="11">
        <f>C122+D122+E122+F122</f>
        <v>73.656</v>
      </c>
      <c r="C122" s="14"/>
      <c r="D122" s="11"/>
      <c r="E122" s="11">
        <v>73.656</v>
      </c>
      <c r="F122" s="171"/>
      <c r="G122" s="91"/>
      <c r="H122" s="91"/>
      <c r="I122" s="98"/>
      <c r="J122" s="98"/>
      <c r="K122" s="98"/>
      <c r="L122" s="98"/>
      <c r="M122" s="98"/>
      <c r="N122" s="98"/>
      <c r="O122" s="98"/>
      <c r="P122" s="98"/>
    </row>
    <row r="123" spans="1:16" s="2" customFormat="1" ht="23.25" customHeight="1">
      <c r="A123" s="39" t="s">
        <v>14</v>
      </c>
      <c r="B123" s="11">
        <f>C123+D123+E123+F123</f>
        <v>74.6</v>
      </c>
      <c r="C123" s="14"/>
      <c r="D123" s="11"/>
      <c r="E123" s="11">
        <f>E125+E124</f>
        <v>74.6</v>
      </c>
      <c r="F123" s="12">
        <f>F125+F124</f>
        <v>0</v>
      </c>
      <c r="G123" s="91"/>
      <c r="H123" s="91"/>
      <c r="I123" s="98"/>
      <c r="J123" s="98"/>
      <c r="K123" s="98"/>
      <c r="L123" s="98"/>
      <c r="M123" s="98"/>
      <c r="N123" s="98"/>
      <c r="O123" s="98"/>
      <c r="P123" s="98"/>
    </row>
    <row r="124" spans="1:16" s="2" customFormat="1" ht="24.75" customHeight="1">
      <c r="A124" s="39" t="s">
        <v>15</v>
      </c>
      <c r="B124" s="11">
        <f>C124+D124+E124+F124</f>
        <v>74.6</v>
      </c>
      <c r="C124" s="14"/>
      <c r="D124" s="11"/>
      <c r="E124" s="11">
        <v>74.6</v>
      </c>
      <c r="F124" s="12"/>
      <c r="G124" s="98"/>
      <c r="H124" s="98"/>
      <c r="I124" s="98"/>
      <c r="J124" s="98"/>
      <c r="K124" s="98"/>
      <c r="L124" s="98"/>
      <c r="M124" s="98"/>
      <c r="N124" s="98"/>
      <c r="O124" s="98"/>
      <c r="P124" s="98"/>
    </row>
    <row r="125" spans="1:16" s="2" customFormat="1" ht="24.75" customHeight="1">
      <c r="A125" s="39" t="s">
        <v>16</v>
      </c>
      <c r="B125" s="11">
        <f>C125+D125+E125+F125</f>
        <v>0</v>
      </c>
      <c r="C125" s="14"/>
      <c r="D125" s="11"/>
      <c r="E125" s="11"/>
      <c r="F125" s="12"/>
      <c r="G125" s="98"/>
      <c r="H125" s="98"/>
      <c r="I125" s="98"/>
      <c r="J125" s="98"/>
      <c r="K125" s="98"/>
      <c r="L125" s="98"/>
      <c r="M125" s="98"/>
      <c r="N125" s="98"/>
      <c r="O125" s="98"/>
      <c r="P125" s="98"/>
    </row>
    <row r="126" spans="1:16" s="20" customFormat="1" ht="24.75" customHeight="1">
      <c r="A126" s="118" t="s">
        <v>7</v>
      </c>
      <c r="B126" s="11">
        <f t="shared" si="1"/>
        <v>1501.493</v>
      </c>
      <c r="C126" s="23"/>
      <c r="D126" s="11"/>
      <c r="E126" s="23">
        <f>E127+E128</f>
        <v>698.259</v>
      </c>
      <c r="F126" s="24">
        <f>F127+F128</f>
        <v>803.234</v>
      </c>
      <c r="G126" s="96"/>
      <c r="H126" s="96"/>
      <c r="I126" s="96"/>
      <c r="J126" s="96"/>
      <c r="K126" s="96"/>
      <c r="L126" s="96"/>
      <c r="M126" s="96"/>
      <c r="N126" s="96"/>
      <c r="O126" s="96"/>
      <c r="P126" s="96"/>
    </row>
    <row r="127" spans="1:16" s="2" customFormat="1" ht="24.75" customHeight="1">
      <c r="A127" s="39" t="s">
        <v>17</v>
      </c>
      <c r="B127" s="11">
        <f t="shared" si="1"/>
        <v>683.7959999999999</v>
      </c>
      <c r="C127" s="11"/>
      <c r="D127" s="11"/>
      <c r="E127" s="23">
        <v>495.352</v>
      </c>
      <c r="F127" s="24">
        <v>188.444</v>
      </c>
      <c r="G127" s="98"/>
      <c r="H127" s="98"/>
      <c r="I127" s="98"/>
      <c r="J127" s="98"/>
      <c r="K127" s="98"/>
      <c r="L127" s="98"/>
      <c r="M127" s="98"/>
      <c r="N127" s="98"/>
      <c r="O127" s="98"/>
      <c r="P127" s="98"/>
    </row>
    <row r="128" spans="1:16" s="2" customFormat="1" ht="24.75" customHeight="1">
      <c r="A128" s="39" t="s">
        <v>14</v>
      </c>
      <c r="B128" s="11">
        <f t="shared" si="1"/>
        <v>817.6970000000001</v>
      </c>
      <c r="C128" s="11"/>
      <c r="D128" s="11"/>
      <c r="E128" s="23">
        <f>E129+E130+E131</f>
        <v>202.90699999999998</v>
      </c>
      <c r="F128" s="24">
        <f>F129+F130+F131</f>
        <v>614.7900000000001</v>
      </c>
      <c r="G128" s="98"/>
      <c r="H128" s="98"/>
      <c r="I128" s="98"/>
      <c r="J128" s="98"/>
      <c r="K128" s="98"/>
      <c r="L128" s="98"/>
      <c r="M128" s="98"/>
      <c r="N128" s="98"/>
      <c r="O128" s="98"/>
      <c r="P128" s="98"/>
    </row>
    <row r="129" spans="1:16" s="2" customFormat="1" ht="24.75" customHeight="1">
      <c r="A129" s="39" t="s">
        <v>15</v>
      </c>
      <c r="B129" s="11">
        <f t="shared" si="1"/>
        <v>633.496</v>
      </c>
      <c r="C129" s="11"/>
      <c r="D129" s="11"/>
      <c r="E129" s="14">
        <v>191.273</v>
      </c>
      <c r="F129" s="15">
        <v>442.223</v>
      </c>
      <c r="G129" s="98"/>
      <c r="H129" s="98"/>
      <c r="I129" s="98"/>
      <c r="J129" s="98"/>
      <c r="K129" s="98"/>
      <c r="L129" s="98"/>
      <c r="M129" s="98"/>
      <c r="N129" s="98"/>
      <c r="O129" s="98"/>
      <c r="P129" s="98"/>
    </row>
    <row r="130" spans="1:16" s="2" customFormat="1" ht="24.75" customHeight="1">
      <c r="A130" s="47" t="s">
        <v>57</v>
      </c>
      <c r="B130" s="11">
        <f t="shared" si="1"/>
        <v>72.64</v>
      </c>
      <c r="C130" s="11"/>
      <c r="D130" s="11"/>
      <c r="E130" s="14">
        <v>10.48</v>
      </c>
      <c r="F130" s="15">
        <v>62.16</v>
      </c>
      <c r="G130" s="98"/>
      <c r="H130" s="98"/>
      <c r="I130" s="98"/>
      <c r="J130" s="98"/>
      <c r="K130" s="98"/>
      <c r="L130" s="98"/>
      <c r="M130" s="98"/>
      <c r="N130" s="98"/>
      <c r="O130" s="98"/>
      <c r="P130" s="98"/>
    </row>
    <row r="131" spans="1:16" s="2" customFormat="1" ht="24.75" customHeight="1">
      <c r="A131" s="39" t="s">
        <v>16</v>
      </c>
      <c r="B131" s="11">
        <f t="shared" si="1"/>
        <v>111.56099999999999</v>
      </c>
      <c r="C131" s="11"/>
      <c r="D131" s="11"/>
      <c r="E131" s="14">
        <v>1.154</v>
      </c>
      <c r="F131" s="15">
        <v>110.407</v>
      </c>
      <c r="G131" s="98"/>
      <c r="H131" s="98"/>
      <c r="I131" s="98"/>
      <c r="J131" s="98"/>
      <c r="K131" s="98"/>
      <c r="L131" s="98"/>
      <c r="M131" s="98"/>
      <c r="N131" s="98"/>
      <c r="O131" s="98"/>
      <c r="P131" s="98"/>
    </row>
    <row r="132" spans="1:16" s="20" customFormat="1" ht="24.75" customHeight="1">
      <c r="A132" s="118" t="s">
        <v>5</v>
      </c>
      <c r="B132" s="11">
        <f t="shared" si="1"/>
        <v>3079.343</v>
      </c>
      <c r="C132" s="23">
        <f>C133+C134+C136</f>
        <v>340.089</v>
      </c>
      <c r="D132" s="11"/>
      <c r="E132" s="23">
        <f>E133+E136</f>
        <v>1936.9009999999998</v>
      </c>
      <c r="F132" s="24">
        <f>F133+F136</f>
        <v>802.3530000000001</v>
      </c>
      <c r="G132" s="96"/>
      <c r="H132" s="96"/>
      <c r="I132" s="96"/>
      <c r="J132" s="96"/>
      <c r="K132" s="96"/>
      <c r="L132" s="96"/>
      <c r="M132" s="96"/>
      <c r="N132" s="96"/>
      <c r="O132" s="96"/>
      <c r="P132" s="96"/>
    </row>
    <row r="133" spans="1:16" s="2" customFormat="1" ht="24.75" customHeight="1">
      <c r="A133" s="39" t="s">
        <v>17</v>
      </c>
      <c r="B133" s="11">
        <f t="shared" si="1"/>
        <v>1617.742</v>
      </c>
      <c r="C133" s="23"/>
      <c r="D133" s="11"/>
      <c r="E133" s="23">
        <v>1401.773</v>
      </c>
      <c r="F133" s="24">
        <v>215.969</v>
      </c>
      <c r="G133" s="98"/>
      <c r="H133" s="98"/>
      <c r="I133" s="98"/>
      <c r="J133" s="98"/>
      <c r="K133" s="98"/>
      <c r="L133" s="98"/>
      <c r="M133" s="98"/>
      <c r="N133" s="98"/>
      <c r="O133" s="98"/>
      <c r="P133" s="98"/>
    </row>
    <row r="134" spans="1:16" s="2" customFormat="1" ht="33.75" customHeight="1">
      <c r="A134" s="50" t="s">
        <v>80</v>
      </c>
      <c r="B134" s="11">
        <f aca="true" t="shared" si="2" ref="B134:B159">C134+D134+E134+F134</f>
        <v>340.089</v>
      </c>
      <c r="C134" s="130">
        <v>340.089</v>
      </c>
      <c r="D134" s="11"/>
      <c r="E134" s="11"/>
      <c r="F134" s="12"/>
      <c r="G134" s="98"/>
      <c r="H134" s="98"/>
      <c r="I134" s="98"/>
      <c r="J134" s="98"/>
      <c r="K134" s="98"/>
      <c r="L134" s="98"/>
      <c r="M134" s="98"/>
      <c r="N134" s="98"/>
      <c r="O134" s="98"/>
      <c r="P134" s="98"/>
    </row>
    <row r="135" spans="1:16" s="2" customFormat="1" ht="24.75" customHeight="1">
      <c r="A135" s="50" t="s">
        <v>43</v>
      </c>
      <c r="B135" s="119">
        <f t="shared" si="2"/>
        <v>0.513</v>
      </c>
      <c r="C135" s="130">
        <v>0.513</v>
      </c>
      <c r="D135" s="116"/>
      <c r="E135" s="116"/>
      <c r="F135" s="60"/>
      <c r="G135" s="98"/>
      <c r="H135" s="98"/>
      <c r="I135" s="98"/>
      <c r="J135" s="98"/>
      <c r="K135" s="98"/>
      <c r="L135" s="98"/>
      <c r="M135" s="98"/>
      <c r="N135" s="98"/>
      <c r="O135" s="98"/>
      <c r="P135" s="98"/>
    </row>
    <row r="136" spans="1:16" s="2" customFormat="1" ht="36.75" customHeight="1">
      <c r="A136" s="39" t="s">
        <v>14</v>
      </c>
      <c r="B136" s="11">
        <f t="shared" si="2"/>
        <v>1121.5120000000002</v>
      </c>
      <c r="C136" s="11"/>
      <c r="D136" s="11"/>
      <c r="E136" s="23">
        <f>E137+E138+E139</f>
        <v>535.128</v>
      </c>
      <c r="F136" s="24">
        <f>F137+F138+F139</f>
        <v>586.384</v>
      </c>
      <c r="G136" s="98"/>
      <c r="H136" s="98"/>
      <c r="I136" s="98"/>
      <c r="J136" s="98"/>
      <c r="K136" s="98"/>
      <c r="L136" s="98"/>
      <c r="M136" s="98"/>
      <c r="N136" s="98"/>
      <c r="O136" s="98"/>
      <c r="P136" s="98"/>
    </row>
    <row r="137" spans="1:16" s="2" customFormat="1" ht="26.25" customHeight="1">
      <c r="A137" s="39" t="s">
        <v>15</v>
      </c>
      <c r="B137" s="11">
        <f t="shared" si="2"/>
        <v>923.22</v>
      </c>
      <c r="C137" s="14"/>
      <c r="D137" s="14"/>
      <c r="E137" s="14">
        <v>422.42</v>
      </c>
      <c r="F137" s="15">
        <v>500.8</v>
      </c>
      <c r="G137" s="98"/>
      <c r="H137" s="98"/>
      <c r="I137" s="98"/>
      <c r="J137" s="98"/>
      <c r="K137" s="98"/>
      <c r="L137" s="98"/>
      <c r="M137" s="98"/>
      <c r="N137" s="98"/>
      <c r="O137" s="98"/>
      <c r="P137" s="98"/>
    </row>
    <row r="138" spans="1:16" s="20" customFormat="1" ht="26.25" customHeight="1">
      <c r="A138" s="47" t="s">
        <v>57</v>
      </c>
      <c r="B138" s="11">
        <f t="shared" si="2"/>
        <v>186.20499999999998</v>
      </c>
      <c r="C138" s="14"/>
      <c r="D138" s="14"/>
      <c r="E138" s="14">
        <v>100.621</v>
      </c>
      <c r="F138" s="15">
        <v>85.584</v>
      </c>
      <c r="G138" s="96"/>
      <c r="H138" s="96"/>
      <c r="I138" s="96"/>
      <c r="J138" s="96"/>
      <c r="K138" s="96"/>
      <c r="L138" s="96"/>
      <c r="M138" s="96"/>
      <c r="N138" s="96"/>
      <c r="O138" s="96"/>
      <c r="P138" s="96"/>
    </row>
    <row r="139" spans="1:16" s="2" customFormat="1" ht="26.25" customHeight="1">
      <c r="A139" s="39" t="s">
        <v>16</v>
      </c>
      <c r="B139" s="11">
        <f t="shared" si="2"/>
        <v>12.087</v>
      </c>
      <c r="C139" s="14"/>
      <c r="D139" s="14"/>
      <c r="E139" s="14">
        <v>12.087</v>
      </c>
      <c r="F139" s="15">
        <v>0</v>
      </c>
      <c r="G139" s="98"/>
      <c r="H139" s="98"/>
      <c r="I139" s="98"/>
      <c r="J139" s="98"/>
      <c r="K139" s="98"/>
      <c r="L139" s="98"/>
      <c r="M139" s="98"/>
      <c r="N139" s="98"/>
      <c r="O139" s="98"/>
      <c r="P139" s="98"/>
    </row>
    <row r="140" spans="1:16" s="2" customFormat="1" ht="26.25" customHeight="1">
      <c r="A140" s="118" t="s">
        <v>31</v>
      </c>
      <c r="B140" s="11">
        <f t="shared" si="2"/>
        <v>6046.216</v>
      </c>
      <c r="C140" s="23"/>
      <c r="D140" s="11"/>
      <c r="E140" s="23">
        <f>E141+E142</f>
        <v>1501.6370000000002</v>
      </c>
      <c r="F140" s="24">
        <f>F141+F142</f>
        <v>4544.579</v>
      </c>
      <c r="G140" s="98"/>
      <c r="H140" s="98"/>
      <c r="I140" s="98"/>
      <c r="J140" s="98"/>
      <c r="K140" s="98"/>
      <c r="L140" s="98"/>
      <c r="M140" s="98"/>
      <c r="N140" s="98"/>
      <c r="O140" s="98"/>
      <c r="P140" s="98"/>
    </row>
    <row r="141" spans="1:9" ht="24.75" customHeight="1">
      <c r="A141" s="39" t="s">
        <v>17</v>
      </c>
      <c r="B141" s="11">
        <f t="shared" si="2"/>
        <v>2798.905</v>
      </c>
      <c r="C141" s="11"/>
      <c r="D141" s="11"/>
      <c r="E141" s="23">
        <v>1457.515</v>
      </c>
      <c r="F141" s="24">
        <v>1341.39</v>
      </c>
      <c r="G141" s="103"/>
      <c r="H141" s="103"/>
      <c r="I141" s="103"/>
    </row>
    <row r="142" spans="1:16" s="31" customFormat="1" ht="24.75" customHeight="1">
      <c r="A142" s="39" t="s">
        <v>14</v>
      </c>
      <c r="B142" s="11">
        <f t="shared" si="2"/>
        <v>3247.3109999999997</v>
      </c>
      <c r="C142" s="11"/>
      <c r="D142" s="11"/>
      <c r="E142" s="23">
        <f>E143+E144</f>
        <v>44.122</v>
      </c>
      <c r="F142" s="24">
        <f>F143+F144</f>
        <v>3203.189</v>
      </c>
      <c r="G142" s="104"/>
      <c r="H142" s="104"/>
      <c r="I142" s="104"/>
      <c r="J142" s="101"/>
      <c r="K142" s="101"/>
      <c r="L142" s="101"/>
      <c r="M142" s="101"/>
      <c r="N142" s="101"/>
      <c r="O142" s="101"/>
      <c r="P142" s="101"/>
    </row>
    <row r="143" spans="1:16" s="22" customFormat="1" ht="24.75" customHeight="1">
      <c r="A143" s="39" t="s">
        <v>15</v>
      </c>
      <c r="B143" s="11">
        <f t="shared" si="2"/>
        <v>311.767</v>
      </c>
      <c r="C143" s="13"/>
      <c r="D143" s="11"/>
      <c r="E143" s="14">
        <v>16.548</v>
      </c>
      <c r="F143" s="15">
        <v>295.219</v>
      </c>
      <c r="G143" s="89"/>
      <c r="H143" s="89"/>
      <c r="I143" s="89"/>
      <c r="J143" s="89"/>
      <c r="K143" s="89"/>
      <c r="L143" s="89"/>
      <c r="M143" s="89"/>
      <c r="N143" s="89"/>
      <c r="O143" s="89"/>
      <c r="P143" s="89"/>
    </row>
    <row r="144" spans="1:16" s="3" customFormat="1" ht="24.75" customHeight="1" thickBot="1">
      <c r="A144" s="38" t="s">
        <v>16</v>
      </c>
      <c r="B144" s="28">
        <f t="shared" si="2"/>
        <v>2935.544</v>
      </c>
      <c r="C144" s="29"/>
      <c r="D144" s="28"/>
      <c r="E144" s="33">
        <v>27.574</v>
      </c>
      <c r="F144" s="41">
        <v>2907.97</v>
      </c>
      <c r="G144" s="91"/>
      <c r="H144" s="91"/>
      <c r="I144" s="91"/>
      <c r="J144" s="91"/>
      <c r="K144" s="91"/>
      <c r="L144" s="91"/>
      <c r="M144" s="91"/>
      <c r="N144" s="91"/>
      <c r="O144" s="91"/>
      <c r="P144" s="91"/>
    </row>
    <row r="145" spans="1:16" s="80" customFormat="1" ht="33" customHeight="1" thickBot="1">
      <c r="A145" s="132" t="s">
        <v>17</v>
      </c>
      <c r="B145" s="85">
        <f t="shared" si="2"/>
        <v>81642.57699999999</v>
      </c>
      <c r="C145" s="190">
        <f>C146+C147+C151</f>
        <v>39751.121</v>
      </c>
      <c r="D145" s="190">
        <f>D146+D147+D151</f>
        <v>1614.9069999999997</v>
      </c>
      <c r="E145" s="190">
        <f>E146+E147+E151</f>
        <v>26398.714</v>
      </c>
      <c r="F145" s="86">
        <f>F146+F147+F151</f>
        <v>13877.834999999997</v>
      </c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</row>
    <row r="146" spans="1:16" s="81" customFormat="1" ht="24.75" customHeight="1">
      <c r="A146" s="52" t="s">
        <v>59</v>
      </c>
      <c r="B146" s="68">
        <f t="shared" si="2"/>
        <v>65694.406</v>
      </c>
      <c r="C146" s="172">
        <f>C10+C24+C29+C34+C39+C47+C52+C57+C62+C67+C78+C85+C92+C97+C102+C107+C112+C117+C122+C127+C133+C141</f>
        <v>27160.402000000006</v>
      </c>
      <c r="D146" s="172">
        <f>D10+D24+D29+D34+D39+D47+D52+D57+D62+D67+D78+D85+D92+D97+D102+D107+D112+D117+D122+D127+D133+D141</f>
        <v>1167.1239999999998</v>
      </c>
      <c r="E146" s="172">
        <f>E10+E24+E29+E34+E39+E47+E52+E57+E62+E67+E78+E85+E92+E97+E102+E107+E112+E117+E122+E127+E133+E141</f>
        <v>23589.704999999998</v>
      </c>
      <c r="F146" s="173">
        <f>F10+F24+F29+F34+F39+F47+F52+F57+F62+F67+F78+F85+F92+F97+F102+F107+F112+F117+F122+F127+F133+F141</f>
        <v>13777.174999999997</v>
      </c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1:16" s="22" customFormat="1" ht="24.75" customHeight="1">
      <c r="A147" s="52" t="s">
        <v>61</v>
      </c>
      <c r="B147" s="9">
        <f t="shared" si="2"/>
        <v>14701.430999999997</v>
      </c>
      <c r="C147" s="23">
        <f>C11+C40+C68+C79+C86+C134</f>
        <v>11343.978999999998</v>
      </c>
      <c r="D147" s="23">
        <f aca="true" t="shared" si="3" ref="D147:F148">D11+D40+D68+D86</f>
        <v>447.783</v>
      </c>
      <c r="E147" s="23">
        <f t="shared" si="3"/>
        <v>2809.009</v>
      </c>
      <c r="F147" s="24">
        <f t="shared" si="3"/>
        <v>100.66</v>
      </c>
      <c r="G147" s="89"/>
      <c r="H147" s="89"/>
      <c r="I147" s="89"/>
      <c r="J147" s="89"/>
      <c r="K147" s="89"/>
      <c r="L147" s="89"/>
      <c r="M147" s="89"/>
      <c r="N147" s="89"/>
      <c r="O147" s="89"/>
      <c r="P147" s="89"/>
    </row>
    <row r="148" spans="1:6" ht="24.75" customHeight="1">
      <c r="A148" s="52" t="s">
        <v>60</v>
      </c>
      <c r="B148" s="9">
        <f t="shared" si="2"/>
        <v>19.305</v>
      </c>
      <c r="C148" s="23">
        <f>C12+C41+C69+C80+C87+C135</f>
        <v>15.110000000000001</v>
      </c>
      <c r="D148" s="23">
        <f t="shared" si="3"/>
        <v>1.286</v>
      </c>
      <c r="E148" s="23">
        <f t="shared" si="3"/>
        <v>2.749</v>
      </c>
      <c r="F148" s="24">
        <f t="shared" si="3"/>
        <v>0.16</v>
      </c>
    </row>
    <row r="149" spans="1:6" ht="24.75" customHeight="1">
      <c r="A149" s="39" t="s">
        <v>70</v>
      </c>
      <c r="B149" s="9">
        <f t="shared" si="2"/>
        <v>3371.627</v>
      </c>
      <c r="C149" s="23">
        <f>C17</f>
        <v>3371.627</v>
      </c>
      <c r="D149" s="23">
        <f>D17</f>
        <v>0</v>
      </c>
      <c r="E149" s="23">
        <f>E17</f>
        <v>0</v>
      </c>
      <c r="F149" s="24">
        <f>F17</f>
        <v>0</v>
      </c>
    </row>
    <row r="150" spans="1:21" ht="24.75" customHeight="1">
      <c r="A150" s="52" t="s">
        <v>71</v>
      </c>
      <c r="B150" s="9">
        <f t="shared" si="2"/>
        <v>11.167</v>
      </c>
      <c r="C150" s="23">
        <f>C19</f>
        <v>11.167</v>
      </c>
      <c r="D150" s="23">
        <f>D19</f>
        <v>0</v>
      </c>
      <c r="E150" s="23">
        <f>E19</f>
        <v>0</v>
      </c>
      <c r="F150" s="24">
        <f>F19</f>
        <v>0</v>
      </c>
      <c r="R150" s="8"/>
      <c r="S150" s="8"/>
      <c r="T150" s="8"/>
      <c r="U150" s="8"/>
    </row>
    <row r="151" spans="1:21" ht="24.75" customHeight="1">
      <c r="A151" s="136" t="s">
        <v>39</v>
      </c>
      <c r="B151" s="9">
        <f t="shared" si="2"/>
        <v>1246.74</v>
      </c>
      <c r="C151" s="23">
        <f>C8</f>
        <v>1246.74</v>
      </c>
      <c r="D151" s="23"/>
      <c r="E151" s="23"/>
      <c r="F151" s="24"/>
      <c r="R151" s="8"/>
      <c r="S151" s="8"/>
      <c r="T151" s="8"/>
      <c r="U151" s="8"/>
    </row>
    <row r="152" spans="1:21" ht="24.75" customHeight="1" thickBot="1">
      <c r="A152" s="136" t="s">
        <v>40</v>
      </c>
      <c r="B152" s="49">
        <f t="shared" si="2"/>
        <v>3.018</v>
      </c>
      <c r="C152" s="176">
        <f>C9</f>
        <v>3.018</v>
      </c>
      <c r="D152" s="176"/>
      <c r="E152" s="176"/>
      <c r="F152" s="177"/>
      <c r="R152" s="8"/>
      <c r="S152" s="8"/>
      <c r="T152" s="8"/>
      <c r="U152" s="8"/>
    </row>
    <row r="153" spans="1:21" ht="24.75" customHeight="1" thickBot="1">
      <c r="A153" s="139" t="s">
        <v>18</v>
      </c>
      <c r="B153" s="140">
        <f t="shared" si="2"/>
        <v>27067.066</v>
      </c>
      <c r="C153" s="178">
        <f>C154+C155+C156</f>
        <v>132.079</v>
      </c>
      <c r="D153" s="178">
        <f>D154+D155+D156</f>
        <v>1.54</v>
      </c>
      <c r="E153" s="178">
        <f>E154+E155+E156</f>
        <v>2164.6580000000004</v>
      </c>
      <c r="F153" s="179">
        <f>F154+F155+F156</f>
        <v>24768.788999999997</v>
      </c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8"/>
      <c r="R153" s="8"/>
      <c r="S153" s="8"/>
      <c r="T153" s="8"/>
      <c r="U153" s="8"/>
    </row>
    <row r="154" spans="1:21" ht="27.75" customHeight="1">
      <c r="A154" s="143" t="s">
        <v>15</v>
      </c>
      <c r="B154" s="144">
        <f t="shared" si="2"/>
        <v>10751.545999999997</v>
      </c>
      <c r="C154" s="180">
        <f>C14+C26+C31+C36+C43+C49+C54+C59+C64+C75+C82+C89+C94+C99+C104+C109+C114+C119+C124+C129+C137+C143</f>
        <v>18.446</v>
      </c>
      <c r="D154" s="180">
        <f>D14+D26+D31+D36+D43+D49+D54+D59+D64+D75+D82+D89+D94+D99+D104+D109+D114+D119+D124+D129+D137+D143</f>
        <v>0</v>
      </c>
      <c r="E154" s="180">
        <f>E14+E26+E31+E36+E43+E49+E54+E59+E64+E75+E82+E89+E94+E99+E104+E109+E114+E119+E124+E129+E137+E143</f>
        <v>1079.632</v>
      </c>
      <c r="F154" s="181">
        <f>F14+F26+F31+F36+F43+F49+F54+F59+F64+F75+F82+F89+F94+F99+F104+F109+F114+F119+F124+F129+F137+F143</f>
        <v>9653.467999999997</v>
      </c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8"/>
      <c r="R154" s="8"/>
      <c r="S154" s="8"/>
      <c r="T154" s="8"/>
      <c r="U154" s="8"/>
    </row>
    <row r="155" spans="1:21" ht="27.75" customHeight="1">
      <c r="A155" s="47" t="s">
        <v>57</v>
      </c>
      <c r="B155" s="9">
        <f t="shared" si="2"/>
        <v>345.749</v>
      </c>
      <c r="C155" s="23">
        <f>C15+C44+C130+C138</f>
        <v>0</v>
      </c>
      <c r="D155" s="23">
        <f>D15+D44+D130+D138</f>
        <v>0</v>
      </c>
      <c r="E155" s="23">
        <f>E15+E44+E130+E138</f>
        <v>111.101</v>
      </c>
      <c r="F155" s="24">
        <f>F15+F44+F130+F138</f>
        <v>234.648</v>
      </c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8"/>
      <c r="R155" s="8"/>
      <c r="S155" s="8"/>
      <c r="T155" s="8"/>
      <c r="U155" s="8"/>
    </row>
    <row r="156" spans="1:21" ht="24" thickBot="1">
      <c r="A156" s="132" t="s">
        <v>16</v>
      </c>
      <c r="B156" s="49">
        <f t="shared" si="2"/>
        <v>15969.770999999999</v>
      </c>
      <c r="C156" s="176">
        <f>C16+C27+C32+C37++C45+C50+C55+C60+C65+C76+C83+C90+C95+C100+C105+C110+C115+C120+C125+C131+C139+C144</f>
        <v>113.63300000000001</v>
      </c>
      <c r="D156" s="176">
        <f>D16+D27+D32+D37++D45+D50+D55+D60+D65+D76+D83+D90+D95+D100+D105+D110+D115+D120+D125+D131+D139+D144</f>
        <v>1.54</v>
      </c>
      <c r="E156" s="176">
        <f>E16+E27+E32+E37++E45+E50+E55+E60+E65+E76+E83+E90+E95+E100+E105+E110+E115+E120+E125+E131+E139+E144</f>
        <v>973.925</v>
      </c>
      <c r="F156" s="177">
        <f>F16+F27+F32+F37++F45+F50+F55+F60+F65+F76+F83+F90+F95+F100+F105+F110+F115+F120+F125+F131+F139+F144</f>
        <v>14880.672999999999</v>
      </c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8"/>
      <c r="R156" s="8"/>
      <c r="S156" s="8"/>
      <c r="T156" s="8"/>
      <c r="U156" s="8"/>
    </row>
    <row r="157" spans="1:16" s="35" customFormat="1" ht="26.25" customHeight="1" thickBot="1">
      <c r="A157" s="145" t="s">
        <v>46</v>
      </c>
      <c r="B157" s="85">
        <f t="shared" si="2"/>
        <v>33.49</v>
      </c>
      <c r="C157" s="182">
        <f>C158+C159</f>
        <v>29.295</v>
      </c>
      <c r="D157" s="182">
        <f>D158+D159</f>
        <v>1.286</v>
      </c>
      <c r="E157" s="182">
        <f>E158+E159</f>
        <v>2.749</v>
      </c>
      <c r="F157" s="183">
        <f>F158+F159</f>
        <v>0.16</v>
      </c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</row>
    <row r="158" spans="1:16" s="35" customFormat="1" ht="26.25" customHeight="1">
      <c r="A158" s="148" t="s">
        <v>47</v>
      </c>
      <c r="B158" s="68">
        <f t="shared" si="2"/>
        <v>30.472</v>
      </c>
      <c r="C158" s="172">
        <f>C12+C19+C41+C69+C80+C87+C135</f>
        <v>26.277</v>
      </c>
      <c r="D158" s="172">
        <f>D12+D41+D69+D87</f>
        <v>1.286</v>
      </c>
      <c r="E158" s="172">
        <f>E12+E41+E69+E87</f>
        <v>2.749</v>
      </c>
      <c r="F158" s="173">
        <f>F12+F41+F69+F87</f>
        <v>0.16</v>
      </c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</row>
    <row r="159" spans="1:6" ht="24" thickBot="1">
      <c r="A159" s="48" t="s">
        <v>55</v>
      </c>
      <c r="B159" s="49">
        <f t="shared" si="2"/>
        <v>3.018</v>
      </c>
      <c r="C159" s="176">
        <f>C9</f>
        <v>3.018</v>
      </c>
      <c r="D159" s="176">
        <f>D9</f>
        <v>0</v>
      </c>
      <c r="E159" s="176">
        <f>E9</f>
        <v>0</v>
      </c>
      <c r="F159" s="177">
        <f>F9</f>
        <v>0</v>
      </c>
    </row>
    <row r="160" spans="1:6" ht="24" thickBot="1">
      <c r="A160" s="57"/>
      <c r="B160" s="149"/>
      <c r="C160" s="149"/>
      <c r="D160" s="149"/>
      <c r="E160" s="149"/>
      <c r="F160" s="149"/>
    </row>
    <row r="161" spans="1:6" ht="24" thickBot="1">
      <c r="A161" s="84" t="s">
        <v>62</v>
      </c>
      <c r="B161" s="85">
        <f>C161+D161+E161+F161</f>
        <v>112081.27000000002</v>
      </c>
      <c r="C161" s="86">
        <f>C6+C17+C23+C28+C33+C38+C46+C51+C56+C61+C66+C77+C84+C91+C96+C101+C106+C111+C116+C121+C126+C132+C140</f>
        <v>43254.82700000001</v>
      </c>
      <c r="D161" s="86">
        <f>D6+D17+D23+D28+D33+D38+D46+D51+D56+D61+D66+D77+D84+D91+D96+D101+D106+D111+D116+D121+D126+D132+D140</f>
        <v>1616.4469999999997</v>
      </c>
      <c r="E161" s="86">
        <f>E6+E17+E23+E28+E33+E38+E46+E51+E56+E61+E66+E77+E84+E91+E96+E101+E106+E111+E116+E121+E126+E132+E140</f>
        <v>28563.372</v>
      </c>
      <c r="F161" s="86">
        <f>F6+F17+F23+F28+F33+F38+F46+F51+F56+F61+F66+F77+F84+F91+F96+F101+F106+F111+F116+F121+F126+F132+F140</f>
        <v>38646.624</v>
      </c>
    </row>
  </sheetData>
  <sheetProtection/>
  <mergeCells count="2">
    <mergeCell ref="A1:F1"/>
    <mergeCell ref="A2:F2"/>
  </mergeCells>
  <printOptions horizontalCentered="1"/>
  <pageMargins left="0" right="0" top="0" bottom="0" header="0.5118110236220472" footer="0.5118110236220472"/>
  <pageSetup horizontalDpi="600" verticalDpi="600" orientation="portrait" paperSize="9" scale="3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1"/>
  <sheetViews>
    <sheetView zoomScale="60" zoomScaleNormal="60" zoomScalePageLayoutView="0" workbookViewId="0" topLeftCell="A1">
      <pane xSplit="1" ySplit="5" topLeftCell="B6" activePane="bottomRight" state="frozen"/>
      <selection pane="topLeft" activeCell="G151" sqref="G151"/>
      <selection pane="topRight" activeCell="G151" sqref="G151"/>
      <selection pane="bottomLeft" activeCell="G151" sqref="G151"/>
      <selection pane="bottomRight" activeCell="A1" sqref="A1:IV2"/>
    </sheetView>
  </sheetViews>
  <sheetFormatPr defaultColWidth="9.00390625" defaultRowHeight="12.75"/>
  <cols>
    <col min="1" max="1" width="56.25390625" style="8" customWidth="1"/>
    <col min="2" max="2" width="27.00390625" style="8" customWidth="1"/>
    <col min="3" max="6" width="25.25390625" style="8" customWidth="1"/>
    <col min="7" max="8" width="23.375" style="0" customWidth="1"/>
  </cols>
  <sheetData>
    <row r="1" spans="1:8" s="34" customFormat="1" ht="64.5" customHeight="1">
      <c r="A1" s="202" t="s">
        <v>82</v>
      </c>
      <c r="B1" s="202"/>
      <c r="C1" s="202"/>
      <c r="D1" s="202"/>
      <c r="E1" s="202"/>
      <c r="F1" s="202"/>
      <c r="G1" s="107"/>
      <c r="H1" s="107"/>
    </row>
    <row r="2" spans="1:8" s="1" customFormat="1" ht="23.25">
      <c r="A2" s="203" t="s">
        <v>88</v>
      </c>
      <c r="B2" s="203"/>
      <c r="C2" s="203"/>
      <c r="D2" s="204"/>
      <c r="E2" s="204"/>
      <c r="F2" s="204"/>
      <c r="G2" s="108"/>
      <c r="H2" s="108"/>
    </row>
    <row r="3" spans="2:6" ht="18">
      <c r="B3" s="30"/>
      <c r="C3" s="30"/>
      <c r="D3" s="30"/>
      <c r="E3" s="30"/>
      <c r="F3" s="30"/>
    </row>
    <row r="4" spans="2:6" ht="18.75" thickBot="1">
      <c r="B4" s="30"/>
      <c r="C4" s="30"/>
      <c r="D4" s="30"/>
      <c r="E4" s="30"/>
      <c r="F4" s="30"/>
    </row>
    <row r="5" spans="1:6" s="4" customFormat="1" ht="29.25" customHeight="1" thickBot="1">
      <c r="A5" s="109" t="s">
        <v>23</v>
      </c>
      <c r="B5" s="110"/>
      <c r="C5" s="111" t="s">
        <v>0</v>
      </c>
      <c r="D5" s="111" t="s">
        <v>1</v>
      </c>
      <c r="E5" s="111" t="s">
        <v>2</v>
      </c>
      <c r="F5" s="112" t="s">
        <v>3</v>
      </c>
    </row>
    <row r="6" spans="1:6" s="27" customFormat="1" ht="57" customHeight="1">
      <c r="A6" s="67" t="s">
        <v>37</v>
      </c>
      <c r="B6" s="56">
        <f>C6+D6+E6+F6</f>
        <v>61562.397000000004</v>
      </c>
      <c r="C6" s="172">
        <f>C8+C10+C11+C13</f>
        <v>20535.891</v>
      </c>
      <c r="D6" s="172">
        <f>D8+D10+D11+D13</f>
        <v>1271.861</v>
      </c>
      <c r="E6" s="172">
        <f>E8+E10+E11+E13</f>
        <v>16673.491</v>
      </c>
      <c r="F6" s="173">
        <f>F8+F10+F11+F13</f>
        <v>23081.154000000002</v>
      </c>
    </row>
    <row r="7" spans="1:6" s="6" customFormat="1" ht="40.5" customHeight="1">
      <c r="A7" s="118" t="s">
        <v>44</v>
      </c>
      <c r="B7" s="11">
        <f>C7+D7+E7+F7</f>
        <v>11.445</v>
      </c>
      <c r="C7" s="23">
        <f>C9+C12</f>
        <v>6.581</v>
      </c>
      <c r="D7" s="23">
        <f>D9+D12</f>
        <v>1.381</v>
      </c>
      <c r="E7" s="23">
        <f>E9+E12</f>
        <v>3.41</v>
      </c>
      <c r="F7" s="24">
        <f>F9+F12</f>
        <v>0.073</v>
      </c>
    </row>
    <row r="8" spans="1:6" s="6" customFormat="1" ht="24.75" customHeight="1">
      <c r="A8" s="118" t="s">
        <v>39</v>
      </c>
      <c r="B8" s="11">
        <f>C8+D8+E8+F8</f>
        <v>1066.012</v>
      </c>
      <c r="C8" s="11">
        <v>1066.012</v>
      </c>
      <c r="D8" s="23"/>
      <c r="E8" s="23"/>
      <c r="F8" s="24"/>
    </row>
    <row r="9" spans="1:6" s="6" customFormat="1" ht="24.75" customHeight="1">
      <c r="A9" s="118" t="s">
        <v>40</v>
      </c>
      <c r="B9" s="11">
        <f>C9+D9+E9+F9</f>
        <v>2.851</v>
      </c>
      <c r="C9" s="23">
        <v>2.851</v>
      </c>
      <c r="D9" s="23"/>
      <c r="E9" s="23"/>
      <c r="F9" s="24"/>
    </row>
    <row r="10" spans="1:6" s="7" customFormat="1" ht="39.75" customHeight="1">
      <c r="A10" s="50" t="s">
        <v>41</v>
      </c>
      <c r="B10" s="11">
        <f aca="true" t="shared" si="0" ref="B10:B72">C10+D10+E10+F10</f>
        <v>37809.078</v>
      </c>
      <c r="C10" s="11">
        <v>15784.552</v>
      </c>
      <c r="D10" s="11">
        <v>743.626</v>
      </c>
      <c r="E10" s="11">
        <v>13886.313</v>
      </c>
      <c r="F10" s="12">
        <v>7394.587</v>
      </c>
    </row>
    <row r="11" spans="1:6" s="51" customFormat="1" ht="33.75" customHeight="1">
      <c r="A11" s="50" t="s">
        <v>42</v>
      </c>
      <c r="B11" s="116">
        <f t="shared" si="0"/>
        <v>6214.765</v>
      </c>
      <c r="C11" s="115">
        <v>3656.428</v>
      </c>
      <c r="D11" s="116">
        <v>526.805</v>
      </c>
      <c r="E11" s="116">
        <v>1988.027</v>
      </c>
      <c r="F11" s="117">
        <v>43.505</v>
      </c>
    </row>
    <row r="12" spans="1:6" s="51" customFormat="1" ht="33.75" customHeight="1">
      <c r="A12" s="50" t="s">
        <v>43</v>
      </c>
      <c r="B12" s="116">
        <f t="shared" si="0"/>
        <v>8.594000000000001</v>
      </c>
      <c r="C12" s="115">
        <f>6.581-C9</f>
        <v>3.7300000000000004</v>
      </c>
      <c r="D12" s="116">
        <v>1.381</v>
      </c>
      <c r="E12" s="116">
        <v>3.41</v>
      </c>
      <c r="F12" s="117">
        <v>0.073</v>
      </c>
    </row>
    <row r="13" spans="1:6" s="20" customFormat="1" ht="20.25" customHeight="1">
      <c r="A13" s="39" t="s">
        <v>14</v>
      </c>
      <c r="B13" s="11">
        <f t="shared" si="0"/>
        <v>16472.542</v>
      </c>
      <c r="C13" s="11">
        <f>C14+C15+C16</f>
        <v>28.899</v>
      </c>
      <c r="D13" s="11">
        <f>D14+D15+D16</f>
        <v>1.43</v>
      </c>
      <c r="E13" s="11">
        <f>E14+E15+E16</f>
        <v>799.151</v>
      </c>
      <c r="F13" s="12">
        <f>F14+F15+F16</f>
        <v>15643.062000000002</v>
      </c>
    </row>
    <row r="14" spans="1:6" s="7" customFormat="1" ht="21.75" customHeight="1">
      <c r="A14" s="39" t="s">
        <v>15</v>
      </c>
      <c r="B14" s="11">
        <f t="shared" si="0"/>
        <v>4624.2880000000005</v>
      </c>
      <c r="C14" s="14">
        <v>11.802</v>
      </c>
      <c r="D14" s="14">
        <v>0</v>
      </c>
      <c r="E14" s="14">
        <v>247.034</v>
      </c>
      <c r="F14" s="15">
        <v>4365.452</v>
      </c>
    </row>
    <row r="15" spans="1:6" s="7" customFormat="1" ht="20.25" customHeight="1">
      <c r="A15" s="39" t="s">
        <v>57</v>
      </c>
      <c r="B15" s="11">
        <f>C15+D15+E15+F15</f>
        <v>0</v>
      </c>
      <c r="C15" s="14"/>
      <c r="D15" s="14">
        <v>0</v>
      </c>
      <c r="E15" s="14"/>
      <c r="F15" s="58"/>
    </row>
    <row r="16" spans="1:6" s="7" customFormat="1" ht="24.75" customHeight="1">
      <c r="A16" s="39" t="s">
        <v>16</v>
      </c>
      <c r="B16" s="11">
        <f t="shared" si="0"/>
        <v>11848.254</v>
      </c>
      <c r="C16" s="14">
        <v>17.097</v>
      </c>
      <c r="D16" s="14">
        <v>1.43</v>
      </c>
      <c r="E16" s="14">
        <v>552.117</v>
      </c>
      <c r="F16" s="15">
        <v>11277.61</v>
      </c>
    </row>
    <row r="17" spans="1:6" s="77" customFormat="1" ht="68.25" customHeight="1">
      <c r="A17" s="118" t="s">
        <v>66</v>
      </c>
      <c r="B17" s="11">
        <f t="shared" si="0"/>
        <v>2186.294</v>
      </c>
      <c r="C17" s="23">
        <f>C18+C20</f>
        <v>2186.294</v>
      </c>
      <c r="D17" s="23">
        <f>D18+D20</f>
        <v>0</v>
      </c>
      <c r="E17" s="23">
        <f>E18+E20</f>
        <v>0</v>
      </c>
      <c r="F17" s="24">
        <f>F18+F20</f>
        <v>0</v>
      </c>
    </row>
    <row r="18" spans="1:6" s="2" customFormat="1" ht="24.75" customHeight="1">
      <c r="A18" s="39" t="s">
        <v>17</v>
      </c>
      <c r="B18" s="78">
        <f t="shared" si="0"/>
        <v>2186.294</v>
      </c>
      <c r="C18" s="78">
        <v>2186.294</v>
      </c>
      <c r="D18" s="13"/>
      <c r="E18" s="13"/>
      <c r="F18" s="19"/>
    </row>
    <row r="19" spans="1:6" s="51" customFormat="1" ht="26.25" customHeight="1">
      <c r="A19" s="50" t="s">
        <v>67</v>
      </c>
      <c r="B19" s="119">
        <f t="shared" si="0"/>
        <v>11.155</v>
      </c>
      <c r="C19" s="78">
        <v>11.155</v>
      </c>
      <c r="D19" s="76"/>
      <c r="E19" s="76"/>
      <c r="F19" s="159"/>
    </row>
    <row r="20" spans="1:6" s="2" customFormat="1" ht="24.75" customHeight="1">
      <c r="A20" s="39" t="s">
        <v>14</v>
      </c>
      <c r="B20" s="11">
        <f t="shared" si="0"/>
        <v>0</v>
      </c>
      <c r="C20" s="23">
        <f>C21+C22</f>
        <v>0</v>
      </c>
      <c r="D20" s="23">
        <f>D21+D22</f>
        <v>0</v>
      </c>
      <c r="E20" s="23">
        <f>E21+E22</f>
        <v>0</v>
      </c>
      <c r="F20" s="24">
        <f>F21+F22</f>
        <v>0</v>
      </c>
    </row>
    <row r="21" spans="1:6" s="2" customFormat="1" ht="24.75" customHeight="1">
      <c r="A21" s="39" t="s">
        <v>15</v>
      </c>
      <c r="B21" s="11">
        <f t="shared" si="0"/>
        <v>0</v>
      </c>
      <c r="C21" s="13"/>
      <c r="D21" s="13"/>
      <c r="E21" s="13"/>
      <c r="F21" s="19"/>
    </row>
    <row r="22" spans="1:6" s="2" customFormat="1" ht="24.75" customHeight="1">
      <c r="A22" s="39" t="s">
        <v>16</v>
      </c>
      <c r="B22" s="11">
        <f t="shared" si="0"/>
        <v>0</v>
      </c>
      <c r="C22" s="13"/>
      <c r="D22" s="13"/>
      <c r="E22" s="13"/>
      <c r="F22" s="19"/>
    </row>
    <row r="23" spans="1:6" s="2" customFormat="1" ht="37.5" customHeight="1">
      <c r="A23" s="118" t="s">
        <v>36</v>
      </c>
      <c r="B23" s="11">
        <f t="shared" si="0"/>
        <v>4951.049999999999</v>
      </c>
      <c r="C23" s="23">
        <f>C24+C25</f>
        <v>622.01</v>
      </c>
      <c r="D23" s="23"/>
      <c r="E23" s="23">
        <f>E24+E25</f>
        <v>1696.9089999999999</v>
      </c>
      <c r="F23" s="24">
        <f>F24+F25</f>
        <v>2632.131</v>
      </c>
    </row>
    <row r="24" spans="1:6" s="7" customFormat="1" ht="21.75" customHeight="1">
      <c r="A24" s="39" t="s">
        <v>17</v>
      </c>
      <c r="B24" s="11">
        <f t="shared" si="0"/>
        <v>2926.252</v>
      </c>
      <c r="C24" s="11">
        <v>543.788</v>
      </c>
      <c r="D24" s="11"/>
      <c r="E24" s="11">
        <v>1412.165</v>
      </c>
      <c r="F24" s="12">
        <v>970.299</v>
      </c>
    </row>
    <row r="25" spans="1:6" s="20" customFormat="1" ht="19.5" customHeight="1">
      <c r="A25" s="39" t="s">
        <v>14</v>
      </c>
      <c r="B25" s="11">
        <f t="shared" si="0"/>
        <v>2024.7979999999998</v>
      </c>
      <c r="C25" s="23">
        <f>C26+C27</f>
        <v>78.222</v>
      </c>
      <c r="D25" s="11"/>
      <c r="E25" s="23">
        <f>E26+E27</f>
        <v>284.74399999999997</v>
      </c>
      <c r="F25" s="24">
        <f>F26+F27</f>
        <v>1661.8319999999999</v>
      </c>
    </row>
    <row r="26" spans="1:6" s="7" customFormat="1" ht="17.25" customHeight="1">
      <c r="A26" s="39" t="s">
        <v>15</v>
      </c>
      <c r="B26" s="11">
        <f t="shared" si="0"/>
        <v>1217.963</v>
      </c>
      <c r="C26" s="14"/>
      <c r="D26" s="14"/>
      <c r="E26" s="14">
        <v>69.776</v>
      </c>
      <c r="F26" s="15">
        <v>1148.187</v>
      </c>
    </row>
    <row r="27" spans="1:6" s="7" customFormat="1" ht="17.25" customHeight="1">
      <c r="A27" s="39" t="s">
        <v>16</v>
      </c>
      <c r="B27" s="11">
        <f t="shared" si="0"/>
        <v>806.835</v>
      </c>
      <c r="C27" s="14">
        <v>78.222</v>
      </c>
      <c r="D27" s="14"/>
      <c r="E27" s="14">
        <v>214.968</v>
      </c>
      <c r="F27" s="15">
        <v>513.645</v>
      </c>
    </row>
    <row r="28" spans="1:6" s="2" customFormat="1" ht="35.25" customHeight="1">
      <c r="A28" s="118" t="s">
        <v>6</v>
      </c>
      <c r="B28" s="11">
        <f t="shared" si="0"/>
        <v>1083.986</v>
      </c>
      <c r="C28" s="23">
        <f>C29+C30</f>
        <v>1083.986</v>
      </c>
      <c r="D28" s="11"/>
      <c r="E28" s="11"/>
      <c r="F28" s="12"/>
    </row>
    <row r="29" spans="1:6" s="7" customFormat="1" ht="19.5" customHeight="1">
      <c r="A29" s="39" t="s">
        <v>17</v>
      </c>
      <c r="B29" s="11">
        <f t="shared" si="0"/>
        <v>1081.796</v>
      </c>
      <c r="C29" s="11">
        <v>1081.796</v>
      </c>
      <c r="D29" s="11"/>
      <c r="E29" s="23"/>
      <c r="F29" s="24"/>
    </row>
    <row r="30" spans="1:6" s="20" customFormat="1" ht="18" customHeight="1">
      <c r="A30" s="39" t="s">
        <v>14</v>
      </c>
      <c r="B30" s="11">
        <f t="shared" si="0"/>
        <v>2.19</v>
      </c>
      <c r="C30" s="23">
        <f>C31+C32</f>
        <v>2.19</v>
      </c>
      <c r="D30" s="11"/>
      <c r="E30" s="23"/>
      <c r="F30" s="24"/>
    </row>
    <row r="31" spans="1:6" s="7" customFormat="1" ht="19.5" customHeight="1">
      <c r="A31" s="39" t="s">
        <v>15</v>
      </c>
      <c r="B31" s="11">
        <f t="shared" si="0"/>
        <v>2.19</v>
      </c>
      <c r="C31" s="14">
        <v>2.19</v>
      </c>
      <c r="D31" s="14"/>
      <c r="E31" s="14"/>
      <c r="F31" s="15"/>
    </row>
    <row r="32" spans="1:6" s="7" customFormat="1" ht="19.5" customHeight="1">
      <c r="A32" s="39" t="s">
        <v>16</v>
      </c>
      <c r="B32" s="11">
        <f t="shared" si="0"/>
        <v>0</v>
      </c>
      <c r="C32" s="14"/>
      <c r="D32" s="14"/>
      <c r="E32" s="14"/>
      <c r="F32" s="15"/>
    </row>
    <row r="33" spans="1:6" s="2" customFormat="1" ht="51" customHeight="1">
      <c r="A33" s="118" t="s">
        <v>72</v>
      </c>
      <c r="B33" s="11">
        <f t="shared" si="0"/>
        <v>0</v>
      </c>
      <c r="C33" s="23">
        <f>C34+C35</f>
        <v>0</v>
      </c>
      <c r="D33" s="23">
        <f>D34+D35</f>
        <v>0</v>
      </c>
      <c r="E33" s="23">
        <f>E34+E35</f>
        <v>0</v>
      </c>
      <c r="F33" s="24">
        <f>F34+F35</f>
        <v>0</v>
      </c>
    </row>
    <row r="34" spans="1:6" s="7" customFormat="1" ht="21.75" customHeight="1">
      <c r="A34" s="39" t="s">
        <v>17</v>
      </c>
      <c r="B34" s="11">
        <f t="shared" si="0"/>
        <v>0</v>
      </c>
      <c r="C34" s="11"/>
      <c r="D34" s="11"/>
      <c r="E34" s="11"/>
      <c r="F34" s="12"/>
    </row>
    <row r="35" spans="1:6" s="20" customFormat="1" ht="21" customHeight="1">
      <c r="A35" s="39" t="s">
        <v>14</v>
      </c>
      <c r="B35" s="11">
        <f t="shared" si="0"/>
        <v>0</v>
      </c>
      <c r="C35" s="11"/>
      <c r="D35" s="11"/>
      <c r="E35" s="23">
        <f>E36+E37</f>
        <v>0</v>
      </c>
      <c r="F35" s="24">
        <f>F36+F37</f>
        <v>0</v>
      </c>
    </row>
    <row r="36" spans="1:6" s="7" customFormat="1" ht="21.75" customHeight="1">
      <c r="A36" s="39" t="s">
        <v>15</v>
      </c>
      <c r="B36" s="11">
        <f t="shared" si="0"/>
        <v>0</v>
      </c>
      <c r="C36" s="14"/>
      <c r="D36" s="14"/>
      <c r="E36" s="14"/>
      <c r="F36" s="15"/>
    </row>
    <row r="37" spans="1:6" s="7" customFormat="1" ht="21" customHeight="1">
      <c r="A37" s="39" t="s">
        <v>16</v>
      </c>
      <c r="B37" s="11">
        <f t="shared" si="0"/>
        <v>0</v>
      </c>
      <c r="C37" s="14"/>
      <c r="D37" s="14"/>
      <c r="E37" s="14"/>
      <c r="F37" s="15"/>
    </row>
    <row r="38" spans="1:6" s="2" customFormat="1" ht="41.25" customHeight="1">
      <c r="A38" s="118" t="s">
        <v>73</v>
      </c>
      <c r="B38" s="11">
        <f t="shared" si="0"/>
        <v>11282.935000000001</v>
      </c>
      <c r="C38" s="23">
        <f>C39+C40+C42</f>
        <v>6342.189</v>
      </c>
      <c r="D38" s="23"/>
      <c r="E38" s="23">
        <f>E39+E42</f>
        <v>1833.01</v>
      </c>
      <c r="F38" s="24">
        <f>F39+F42</f>
        <v>3107.736</v>
      </c>
    </row>
    <row r="39" spans="1:6" s="7" customFormat="1" ht="36" customHeight="1">
      <c r="A39" s="50" t="s">
        <v>38</v>
      </c>
      <c r="B39" s="11">
        <f t="shared" si="0"/>
        <v>3512.4260000000004</v>
      </c>
      <c r="C39" s="11">
        <f>6342.189-C40</f>
        <v>943.4590000000007</v>
      </c>
      <c r="D39" s="11"/>
      <c r="E39" s="23">
        <v>1769.414</v>
      </c>
      <c r="F39" s="24">
        <v>799.553</v>
      </c>
    </row>
    <row r="40" spans="1:6" s="46" customFormat="1" ht="44.25" customHeight="1">
      <c r="A40" s="192" t="s">
        <v>54</v>
      </c>
      <c r="B40" s="11">
        <f t="shared" si="0"/>
        <v>5398.73</v>
      </c>
      <c r="C40" s="11">
        <v>5398.73</v>
      </c>
      <c r="D40" s="11"/>
      <c r="E40" s="11"/>
      <c r="F40" s="12"/>
    </row>
    <row r="41" spans="1:6" s="46" customFormat="1" ht="44.25" customHeight="1">
      <c r="A41" s="50" t="s">
        <v>43</v>
      </c>
      <c r="B41" s="116">
        <f t="shared" si="0"/>
        <v>7.677</v>
      </c>
      <c r="C41" s="115">
        <v>7.677</v>
      </c>
      <c r="D41" s="116"/>
      <c r="E41" s="116"/>
      <c r="F41" s="60"/>
    </row>
    <row r="42" spans="1:6" s="20" customFormat="1" ht="24.75" customHeight="1">
      <c r="A42" s="39" t="s">
        <v>14</v>
      </c>
      <c r="B42" s="11">
        <f t="shared" si="0"/>
        <v>2371.779</v>
      </c>
      <c r="C42" s="11">
        <f>C43+C44+C45</f>
        <v>0</v>
      </c>
      <c r="D42" s="11">
        <f>D43+D44+D45</f>
        <v>0</v>
      </c>
      <c r="E42" s="11">
        <f>E43+E44+E45</f>
        <v>63.596</v>
      </c>
      <c r="F42" s="12">
        <f>F43+F44+F45</f>
        <v>2308.183</v>
      </c>
    </row>
    <row r="43" spans="1:6" s="7" customFormat="1" ht="25.5" customHeight="1">
      <c r="A43" s="39" t="s">
        <v>15</v>
      </c>
      <c r="B43" s="11">
        <f t="shared" si="0"/>
        <v>2268.482</v>
      </c>
      <c r="C43" s="14"/>
      <c r="D43" s="14"/>
      <c r="E43" s="14">
        <v>63.596</v>
      </c>
      <c r="F43" s="15">
        <v>2204.886</v>
      </c>
    </row>
    <row r="44" spans="1:6" s="7" customFormat="1" ht="25.5" customHeight="1">
      <c r="A44" s="39" t="s">
        <v>57</v>
      </c>
      <c r="B44" s="11">
        <f>C44+D44+E44+F44</f>
        <v>75.116</v>
      </c>
      <c r="C44" s="14"/>
      <c r="D44" s="14"/>
      <c r="E44" s="14"/>
      <c r="F44" s="15">
        <v>75.116</v>
      </c>
    </row>
    <row r="45" spans="1:6" s="7" customFormat="1" ht="20.25" customHeight="1">
      <c r="A45" s="39" t="s">
        <v>16</v>
      </c>
      <c r="B45" s="11">
        <f t="shared" si="0"/>
        <v>28.181</v>
      </c>
      <c r="C45" s="14"/>
      <c r="D45" s="14"/>
      <c r="E45" s="14"/>
      <c r="F45" s="15">
        <v>28.181</v>
      </c>
    </row>
    <row r="46" spans="1:6" s="2" customFormat="1" ht="50.25" customHeight="1">
      <c r="A46" s="118" t="s">
        <v>35</v>
      </c>
      <c r="B46" s="11">
        <f t="shared" si="0"/>
        <v>76.643</v>
      </c>
      <c r="C46" s="23"/>
      <c r="D46" s="23"/>
      <c r="E46" s="23">
        <f>E47+E48</f>
        <v>37.531</v>
      </c>
      <c r="F46" s="24">
        <f>F47+F48</f>
        <v>39.111999999999995</v>
      </c>
    </row>
    <row r="47" spans="1:6" s="7" customFormat="1" ht="22.5" customHeight="1">
      <c r="A47" s="39" t="s">
        <v>17</v>
      </c>
      <c r="B47" s="11">
        <f t="shared" si="0"/>
        <v>55.721999999999994</v>
      </c>
      <c r="C47" s="11"/>
      <c r="D47" s="11"/>
      <c r="E47" s="23">
        <v>37.531</v>
      </c>
      <c r="F47" s="24">
        <v>18.191</v>
      </c>
    </row>
    <row r="48" spans="1:6" s="20" customFormat="1" ht="24.75" customHeight="1">
      <c r="A48" s="39" t="s">
        <v>14</v>
      </c>
      <c r="B48" s="11">
        <f t="shared" si="0"/>
        <v>20.921</v>
      </c>
      <c r="C48" s="11"/>
      <c r="D48" s="11"/>
      <c r="E48" s="23">
        <f>E49+E50</f>
        <v>0</v>
      </c>
      <c r="F48" s="24">
        <f>F49+F50</f>
        <v>20.921</v>
      </c>
    </row>
    <row r="49" spans="1:6" s="7" customFormat="1" ht="18" customHeight="1">
      <c r="A49" s="39" t="s">
        <v>15</v>
      </c>
      <c r="B49" s="11">
        <f t="shared" si="0"/>
        <v>16.344</v>
      </c>
      <c r="C49" s="14"/>
      <c r="D49" s="14"/>
      <c r="E49" s="14"/>
      <c r="F49" s="15">
        <v>16.344</v>
      </c>
    </row>
    <row r="50" spans="1:6" s="7" customFormat="1" ht="18" customHeight="1">
      <c r="A50" s="39" t="s">
        <v>16</v>
      </c>
      <c r="B50" s="11">
        <f t="shared" si="0"/>
        <v>4.577</v>
      </c>
      <c r="C50" s="14"/>
      <c r="D50" s="14"/>
      <c r="E50" s="14"/>
      <c r="F50" s="15">
        <v>4.577</v>
      </c>
    </row>
    <row r="51" spans="1:6" s="7" customFormat="1" ht="55.5" customHeight="1">
      <c r="A51" s="118" t="s">
        <v>74</v>
      </c>
      <c r="B51" s="11">
        <f t="shared" si="0"/>
        <v>0.348</v>
      </c>
      <c r="C51" s="23">
        <f>C52+C53</f>
        <v>0</v>
      </c>
      <c r="D51" s="23"/>
      <c r="E51" s="23">
        <f>E52+E53</f>
        <v>0</v>
      </c>
      <c r="F51" s="24">
        <f>F52+F53</f>
        <v>0.348</v>
      </c>
    </row>
    <row r="52" spans="1:6" s="7" customFormat="1" ht="23.25" customHeight="1">
      <c r="A52" s="39" t="s">
        <v>17</v>
      </c>
      <c r="B52" s="11">
        <f t="shared" si="0"/>
        <v>0.348</v>
      </c>
      <c r="C52" s="11"/>
      <c r="D52" s="11"/>
      <c r="E52" s="11"/>
      <c r="F52" s="12">
        <v>0.348</v>
      </c>
    </row>
    <row r="53" spans="1:6" s="20" customFormat="1" ht="23.25" customHeight="1">
      <c r="A53" s="39" t="s">
        <v>14</v>
      </c>
      <c r="B53" s="11">
        <f t="shared" si="0"/>
        <v>0</v>
      </c>
      <c r="C53" s="23">
        <f>C54+C55</f>
        <v>0</v>
      </c>
      <c r="D53" s="11"/>
      <c r="E53" s="23"/>
      <c r="F53" s="24">
        <f>F54+F55</f>
        <v>0</v>
      </c>
    </row>
    <row r="54" spans="1:6" s="7" customFormat="1" ht="23.25" customHeight="1">
      <c r="A54" s="39" t="s">
        <v>15</v>
      </c>
      <c r="B54" s="11">
        <f t="shared" si="0"/>
        <v>0</v>
      </c>
      <c r="C54" s="23"/>
      <c r="D54" s="23"/>
      <c r="E54" s="23"/>
      <c r="F54" s="15"/>
    </row>
    <row r="55" spans="1:6" s="7" customFormat="1" ht="23.25" customHeight="1">
      <c r="A55" s="39" t="s">
        <v>16</v>
      </c>
      <c r="B55" s="11">
        <f t="shared" si="0"/>
        <v>0</v>
      </c>
      <c r="C55" s="23"/>
      <c r="D55" s="23"/>
      <c r="E55" s="23"/>
      <c r="F55" s="15"/>
    </row>
    <row r="56" spans="1:6" s="6" customFormat="1" ht="42" customHeight="1">
      <c r="A56" s="118" t="s">
        <v>75</v>
      </c>
      <c r="B56" s="11">
        <f t="shared" si="0"/>
        <v>1941.4379999999999</v>
      </c>
      <c r="C56" s="23">
        <f>C57+C58</f>
        <v>1885.867</v>
      </c>
      <c r="D56" s="23"/>
      <c r="E56" s="23">
        <f>E57+E58</f>
        <v>55.571</v>
      </c>
      <c r="F56" s="24"/>
    </row>
    <row r="57" spans="1:6" s="2" customFormat="1" ht="19.5" customHeight="1">
      <c r="A57" s="39" t="s">
        <v>17</v>
      </c>
      <c r="B57" s="11">
        <f t="shared" si="0"/>
        <v>1941.4379999999999</v>
      </c>
      <c r="C57" s="11">
        <v>1885.867</v>
      </c>
      <c r="D57" s="11"/>
      <c r="E57" s="11">
        <v>55.571</v>
      </c>
      <c r="F57" s="12"/>
    </row>
    <row r="58" spans="1:6" s="20" customFormat="1" ht="19.5" customHeight="1">
      <c r="A58" s="39" t="s">
        <v>14</v>
      </c>
      <c r="B58" s="11">
        <f t="shared" si="0"/>
        <v>0</v>
      </c>
      <c r="C58" s="11"/>
      <c r="D58" s="11"/>
      <c r="E58" s="23"/>
      <c r="F58" s="24"/>
    </row>
    <row r="59" spans="1:6" s="2" customFormat="1" ht="19.5" customHeight="1">
      <c r="A59" s="39" t="s">
        <v>15</v>
      </c>
      <c r="B59" s="11">
        <f t="shared" si="0"/>
        <v>0</v>
      </c>
      <c r="C59" s="23"/>
      <c r="D59" s="23"/>
      <c r="E59" s="23"/>
      <c r="F59" s="15"/>
    </row>
    <row r="60" spans="1:6" s="2" customFormat="1" ht="19.5" customHeight="1">
      <c r="A60" s="39" t="s">
        <v>16</v>
      </c>
      <c r="B60" s="11">
        <f t="shared" si="0"/>
        <v>0</v>
      </c>
      <c r="C60" s="23"/>
      <c r="D60" s="23"/>
      <c r="E60" s="23"/>
      <c r="F60" s="15"/>
    </row>
    <row r="61" spans="1:6" s="2" customFormat="1" ht="24.75" customHeight="1">
      <c r="A61" s="126" t="s">
        <v>30</v>
      </c>
      <c r="B61" s="11">
        <f t="shared" si="0"/>
        <v>584.0609999999999</v>
      </c>
      <c r="C61" s="13"/>
      <c r="D61" s="11"/>
      <c r="E61" s="11">
        <f>E62+E63</f>
        <v>448.76</v>
      </c>
      <c r="F61" s="12">
        <f>F62+F63</f>
        <v>135.301</v>
      </c>
    </row>
    <row r="62" spans="1:6" s="2" customFormat="1" ht="21.75" customHeight="1">
      <c r="A62" s="39" t="s">
        <v>17</v>
      </c>
      <c r="B62" s="11">
        <f t="shared" si="0"/>
        <v>584.0609999999999</v>
      </c>
      <c r="C62" s="11"/>
      <c r="D62" s="11"/>
      <c r="E62" s="23">
        <v>448.76</v>
      </c>
      <c r="F62" s="24">
        <v>135.301</v>
      </c>
    </row>
    <row r="63" spans="1:6" s="20" customFormat="1" ht="16.5" customHeight="1">
      <c r="A63" s="39" t="s">
        <v>14</v>
      </c>
      <c r="B63" s="11">
        <f t="shared" si="0"/>
        <v>0</v>
      </c>
      <c r="C63" s="11"/>
      <c r="D63" s="11"/>
      <c r="E63" s="23">
        <f>E64+E65</f>
        <v>0</v>
      </c>
      <c r="F63" s="24">
        <f>F64+F65</f>
        <v>0</v>
      </c>
    </row>
    <row r="64" spans="1:6" s="2" customFormat="1" ht="18" customHeight="1">
      <c r="A64" s="39" t="s">
        <v>15</v>
      </c>
      <c r="B64" s="11">
        <f t="shared" si="0"/>
        <v>0</v>
      </c>
      <c r="C64" s="13"/>
      <c r="D64" s="11"/>
      <c r="E64" s="13"/>
      <c r="F64" s="19"/>
    </row>
    <row r="65" spans="1:6" s="2" customFormat="1" ht="18" customHeight="1">
      <c r="A65" s="39" t="s">
        <v>16</v>
      </c>
      <c r="B65" s="11">
        <f t="shared" si="0"/>
        <v>0</v>
      </c>
      <c r="C65" s="13"/>
      <c r="D65" s="11"/>
      <c r="E65" s="13"/>
      <c r="F65" s="19"/>
    </row>
    <row r="66" spans="1:6" s="2" customFormat="1" ht="24.75" customHeight="1">
      <c r="A66" s="126" t="s">
        <v>4</v>
      </c>
      <c r="B66" s="11">
        <f t="shared" si="0"/>
        <v>779.456</v>
      </c>
      <c r="C66" s="11">
        <f>C67+C68+C74</f>
        <v>779.456</v>
      </c>
      <c r="D66" s="11"/>
      <c r="E66" s="11"/>
      <c r="F66" s="12"/>
    </row>
    <row r="67" spans="1:6" s="2" customFormat="1" ht="39" customHeight="1">
      <c r="A67" s="50" t="s">
        <v>38</v>
      </c>
      <c r="B67" s="11">
        <f t="shared" si="0"/>
        <v>335.563</v>
      </c>
      <c r="C67" s="23">
        <f>779.456-C68</f>
        <v>335.563</v>
      </c>
      <c r="D67" s="11"/>
      <c r="E67" s="23"/>
      <c r="F67" s="24"/>
    </row>
    <row r="68" spans="1:6" s="6" customFormat="1" ht="56.25" customHeight="1">
      <c r="A68" s="192" t="s">
        <v>48</v>
      </c>
      <c r="B68" s="78">
        <f t="shared" si="0"/>
        <v>443.89300000000003</v>
      </c>
      <c r="C68" s="88">
        <f>C70+C72</f>
        <v>443.89300000000003</v>
      </c>
      <c r="D68" s="175"/>
      <c r="E68" s="175"/>
      <c r="F68" s="24"/>
    </row>
    <row r="69" spans="1:6" s="6" customFormat="1" ht="36" customHeight="1">
      <c r="A69" s="50" t="s">
        <v>49</v>
      </c>
      <c r="B69" s="119">
        <f t="shared" si="0"/>
        <v>0.6739999999999999</v>
      </c>
      <c r="C69" s="88">
        <f>C71+C73</f>
        <v>0.6739999999999999</v>
      </c>
      <c r="D69" s="175"/>
      <c r="E69" s="175"/>
      <c r="F69" s="24"/>
    </row>
    <row r="70" spans="1:6" s="6" customFormat="1" ht="28.5" customHeight="1">
      <c r="A70" s="191" t="s">
        <v>50</v>
      </c>
      <c r="B70" s="65">
        <f t="shared" si="0"/>
        <v>247.352</v>
      </c>
      <c r="C70" s="63">
        <v>247.352</v>
      </c>
      <c r="D70" s="64"/>
      <c r="E70" s="64"/>
      <c r="F70" s="24"/>
    </row>
    <row r="71" spans="1:6" s="6" customFormat="1" ht="28.5" customHeight="1">
      <c r="A71" s="191" t="s">
        <v>51</v>
      </c>
      <c r="B71" s="65">
        <f>C71+D71+E71+F71</f>
        <v>0.358</v>
      </c>
      <c r="C71" s="63">
        <v>0.358</v>
      </c>
      <c r="D71" s="65"/>
      <c r="E71" s="65"/>
      <c r="F71" s="24"/>
    </row>
    <row r="72" spans="1:6" s="6" customFormat="1" ht="28.5" customHeight="1">
      <c r="A72" s="191" t="s">
        <v>52</v>
      </c>
      <c r="B72" s="65">
        <f t="shared" si="0"/>
        <v>196.541</v>
      </c>
      <c r="C72" s="63">
        <v>196.541</v>
      </c>
      <c r="D72" s="64"/>
      <c r="E72" s="64"/>
      <c r="F72" s="24"/>
    </row>
    <row r="73" spans="1:6" s="6" customFormat="1" ht="28.5" customHeight="1">
      <c r="A73" s="191" t="s">
        <v>53</v>
      </c>
      <c r="B73" s="65">
        <f>C73+D73+E73+F73</f>
        <v>0.316</v>
      </c>
      <c r="C73" s="63">
        <v>0.316</v>
      </c>
      <c r="D73" s="65"/>
      <c r="E73" s="65"/>
      <c r="F73" s="24"/>
    </row>
    <row r="74" spans="1:6" s="20" customFormat="1" ht="18" customHeight="1">
      <c r="A74" s="39" t="s">
        <v>14</v>
      </c>
      <c r="B74" s="11">
        <f aca="true" t="shared" si="1" ref="B74:B120">C74+D74+E74+F74</f>
        <v>0</v>
      </c>
      <c r="C74" s="23">
        <f>C75+C76</f>
        <v>0</v>
      </c>
      <c r="D74" s="11"/>
      <c r="E74" s="23"/>
      <c r="F74" s="24"/>
    </row>
    <row r="75" spans="1:6" s="2" customFormat="1" ht="19.5" customHeight="1">
      <c r="A75" s="39" t="s">
        <v>15</v>
      </c>
      <c r="B75" s="11">
        <f t="shared" si="1"/>
        <v>0</v>
      </c>
      <c r="C75" s="14"/>
      <c r="D75" s="11"/>
      <c r="E75" s="11"/>
      <c r="F75" s="12"/>
    </row>
    <row r="76" spans="1:6" s="2" customFormat="1" ht="19.5" customHeight="1">
      <c r="A76" s="39" t="s">
        <v>16</v>
      </c>
      <c r="B76" s="11">
        <f t="shared" si="1"/>
        <v>0</v>
      </c>
      <c r="C76" s="14"/>
      <c r="D76" s="11"/>
      <c r="E76" s="11"/>
      <c r="F76" s="12"/>
    </row>
    <row r="77" spans="1:6" s="2" customFormat="1" ht="75" customHeight="1">
      <c r="A77" s="118" t="s">
        <v>33</v>
      </c>
      <c r="B77" s="11">
        <f t="shared" si="1"/>
        <v>1623.524</v>
      </c>
      <c r="C77" s="23">
        <f>C78+C79</f>
        <v>995.308</v>
      </c>
      <c r="D77" s="23">
        <f>D78+D81</f>
        <v>0</v>
      </c>
      <c r="E77" s="23">
        <f>E78+E81</f>
        <v>249.73</v>
      </c>
      <c r="F77" s="24">
        <f>F78+F81</f>
        <v>378.486</v>
      </c>
    </row>
    <row r="78" spans="1:6" s="2" customFormat="1" ht="15.75" customHeight="1">
      <c r="A78" s="39" t="s">
        <v>17</v>
      </c>
      <c r="B78" s="11">
        <f>C78+D78+E78+F78</f>
        <v>481.21999999999997</v>
      </c>
      <c r="C78" s="23">
        <f>995.308-C79</f>
        <v>129.48799999999994</v>
      </c>
      <c r="D78" s="23"/>
      <c r="E78" s="23">
        <v>249.73</v>
      </c>
      <c r="F78" s="24">
        <v>102.002</v>
      </c>
    </row>
    <row r="79" spans="1:6" s="20" customFormat="1" ht="42" customHeight="1">
      <c r="A79" s="50" t="s">
        <v>79</v>
      </c>
      <c r="B79" s="11">
        <f>C79+D79+E79+F79</f>
        <v>865.82</v>
      </c>
      <c r="C79" s="23">
        <v>865.82</v>
      </c>
      <c r="D79" s="11"/>
      <c r="E79" s="11"/>
      <c r="F79" s="12"/>
    </row>
    <row r="80" spans="1:6" s="2" customFormat="1" ht="34.5" customHeight="1">
      <c r="A80" s="50" t="s">
        <v>43</v>
      </c>
      <c r="B80" s="119">
        <f>C80+D80+E80+F80</f>
        <v>1.352</v>
      </c>
      <c r="C80" s="23">
        <v>1.352</v>
      </c>
      <c r="D80" s="116"/>
      <c r="E80" s="116"/>
      <c r="F80" s="60"/>
    </row>
    <row r="81" spans="1:6" s="2" customFormat="1" ht="19.5" customHeight="1">
      <c r="A81" s="39" t="s">
        <v>14</v>
      </c>
      <c r="B81" s="11">
        <f t="shared" si="1"/>
        <v>276.484</v>
      </c>
      <c r="C81" s="23">
        <f>C82+C83</f>
        <v>0</v>
      </c>
      <c r="D81" s="23">
        <f>D82+D83</f>
        <v>0</v>
      </c>
      <c r="E81" s="23">
        <f>E82+E83</f>
        <v>0</v>
      </c>
      <c r="F81" s="24">
        <f>F82+F83</f>
        <v>276.484</v>
      </c>
    </row>
    <row r="82" spans="1:6" s="2" customFormat="1" ht="23.25" customHeight="1">
      <c r="A82" s="39" t="s">
        <v>15</v>
      </c>
      <c r="B82" s="11">
        <f t="shared" si="1"/>
        <v>240.606</v>
      </c>
      <c r="C82" s="14"/>
      <c r="D82" s="11"/>
      <c r="E82" s="11"/>
      <c r="F82" s="12">
        <v>240.606</v>
      </c>
    </row>
    <row r="83" spans="1:6" s="2" customFormat="1" ht="23.25" customHeight="1">
      <c r="A83" s="39" t="s">
        <v>16</v>
      </c>
      <c r="B83" s="11">
        <f t="shared" si="1"/>
        <v>35.878</v>
      </c>
      <c r="C83" s="14"/>
      <c r="D83" s="11"/>
      <c r="E83" s="11"/>
      <c r="F83" s="12">
        <v>35.878</v>
      </c>
    </row>
    <row r="84" spans="1:6" s="46" customFormat="1" ht="35.25" customHeight="1">
      <c r="A84" s="118" t="s">
        <v>29</v>
      </c>
      <c r="B84" s="11">
        <f t="shared" si="1"/>
        <v>2074.81</v>
      </c>
      <c r="C84" s="11">
        <f>C85+C86</f>
        <v>2065.859</v>
      </c>
      <c r="D84" s="11"/>
      <c r="E84" s="11"/>
      <c r="F84" s="12">
        <f>F85+F88</f>
        <v>8.951</v>
      </c>
    </row>
    <row r="85" spans="1:6" s="46" customFormat="1" ht="33" customHeight="1">
      <c r="A85" s="39" t="s">
        <v>17</v>
      </c>
      <c r="B85" s="11">
        <f t="shared" si="1"/>
        <v>563.8329999999999</v>
      </c>
      <c r="C85" s="66">
        <f>2065.859-C86</f>
        <v>554.8819999999998</v>
      </c>
      <c r="D85" s="66"/>
      <c r="E85" s="66"/>
      <c r="F85" s="60">
        <v>8.951</v>
      </c>
    </row>
    <row r="86" spans="1:6" s="2" customFormat="1" ht="40.5" customHeight="1">
      <c r="A86" s="50" t="s">
        <v>56</v>
      </c>
      <c r="B86" s="11">
        <f t="shared" si="1"/>
        <v>1510.977</v>
      </c>
      <c r="C86" s="130">
        <v>1510.977</v>
      </c>
      <c r="D86" s="11"/>
      <c r="E86" s="11"/>
      <c r="F86" s="12"/>
    </row>
    <row r="87" spans="1:6" s="2" customFormat="1" ht="32.25" customHeight="1">
      <c r="A87" s="50" t="s">
        <v>43</v>
      </c>
      <c r="B87" s="119">
        <f t="shared" si="1"/>
        <v>2.394</v>
      </c>
      <c r="C87" s="130">
        <v>2.394</v>
      </c>
      <c r="D87" s="116"/>
      <c r="E87" s="116"/>
      <c r="F87" s="60"/>
    </row>
    <row r="88" spans="1:6" s="2" customFormat="1" ht="23.25" customHeight="1">
      <c r="A88" s="39" t="s">
        <v>14</v>
      </c>
      <c r="B88" s="11">
        <f t="shared" si="1"/>
        <v>0</v>
      </c>
      <c r="C88" s="14"/>
      <c r="D88" s="11"/>
      <c r="E88" s="11"/>
      <c r="F88" s="12">
        <f>F90+F89</f>
        <v>0</v>
      </c>
    </row>
    <row r="89" spans="1:6" s="2" customFormat="1" ht="23.25" customHeight="1">
      <c r="A89" s="39" t="s">
        <v>15</v>
      </c>
      <c r="B89" s="11">
        <f t="shared" si="1"/>
        <v>0</v>
      </c>
      <c r="C89" s="14"/>
      <c r="D89" s="11"/>
      <c r="E89" s="13"/>
      <c r="F89" s="19"/>
    </row>
    <row r="90" spans="1:6" s="2" customFormat="1" ht="23.25" customHeight="1">
      <c r="A90" s="39" t="s">
        <v>16</v>
      </c>
      <c r="B90" s="11">
        <f t="shared" si="1"/>
        <v>0</v>
      </c>
      <c r="C90" s="14"/>
      <c r="D90" s="11"/>
      <c r="E90" s="13"/>
      <c r="F90" s="19"/>
    </row>
    <row r="91" spans="1:6" s="2" customFormat="1" ht="23.25" customHeight="1">
      <c r="A91" s="118" t="s">
        <v>32</v>
      </c>
      <c r="B91" s="11">
        <f t="shared" si="1"/>
        <v>8.107</v>
      </c>
      <c r="C91" s="11">
        <f>C92+C93</f>
        <v>0</v>
      </c>
      <c r="D91" s="11"/>
      <c r="E91" s="11">
        <f>E92+E93</f>
        <v>8.107</v>
      </c>
      <c r="F91" s="12">
        <f>F92+F93</f>
        <v>0</v>
      </c>
    </row>
    <row r="92" spans="1:6" s="2" customFormat="1" ht="23.25" customHeight="1">
      <c r="A92" s="39" t="s">
        <v>17</v>
      </c>
      <c r="B92" s="11">
        <f t="shared" si="1"/>
        <v>8.107</v>
      </c>
      <c r="C92" s="66"/>
      <c r="D92" s="66"/>
      <c r="E92" s="66">
        <v>8.107</v>
      </c>
      <c r="F92" s="60"/>
    </row>
    <row r="93" spans="1:6" s="2" customFormat="1" ht="23.25" customHeight="1">
      <c r="A93" s="39" t="s">
        <v>14</v>
      </c>
      <c r="B93" s="11">
        <f t="shared" si="1"/>
        <v>0</v>
      </c>
      <c r="C93" s="14"/>
      <c r="D93" s="11"/>
      <c r="E93" s="11">
        <f>E95+E94</f>
        <v>0</v>
      </c>
      <c r="F93" s="12">
        <f>F95+F94</f>
        <v>0</v>
      </c>
    </row>
    <row r="94" spans="1:6" s="2" customFormat="1" ht="25.5" customHeight="1">
      <c r="A94" s="39" t="s">
        <v>15</v>
      </c>
      <c r="B94" s="11">
        <f t="shared" si="1"/>
        <v>0</v>
      </c>
      <c r="C94" s="14"/>
      <c r="D94" s="11"/>
      <c r="E94" s="13"/>
      <c r="F94" s="19"/>
    </row>
    <row r="95" spans="1:6" s="2" customFormat="1" ht="23.25" customHeight="1">
      <c r="A95" s="39" t="s">
        <v>16</v>
      </c>
      <c r="B95" s="11">
        <f t="shared" si="1"/>
        <v>0</v>
      </c>
      <c r="C95" s="14"/>
      <c r="D95" s="11"/>
      <c r="E95" s="13"/>
      <c r="F95" s="19"/>
    </row>
    <row r="96" spans="1:6" s="2" customFormat="1" ht="34.5" customHeight="1">
      <c r="A96" s="118" t="s">
        <v>28</v>
      </c>
      <c r="B96" s="11">
        <f t="shared" si="1"/>
        <v>63.37</v>
      </c>
      <c r="C96" s="14"/>
      <c r="D96" s="11"/>
      <c r="E96" s="11"/>
      <c r="F96" s="12">
        <f>F97+F98</f>
        <v>63.37</v>
      </c>
    </row>
    <row r="97" spans="1:6" s="2" customFormat="1" ht="23.25" customHeight="1">
      <c r="A97" s="39" t="s">
        <v>17</v>
      </c>
      <c r="B97" s="11">
        <f t="shared" si="1"/>
        <v>0.826</v>
      </c>
      <c r="C97" s="14"/>
      <c r="D97" s="11"/>
      <c r="E97" s="11"/>
      <c r="F97" s="171">
        <v>0.826</v>
      </c>
    </row>
    <row r="98" spans="1:6" s="2" customFormat="1" ht="23.25" customHeight="1">
      <c r="A98" s="39" t="s">
        <v>14</v>
      </c>
      <c r="B98" s="11">
        <f t="shared" si="1"/>
        <v>62.544</v>
      </c>
      <c r="C98" s="14"/>
      <c r="D98" s="11"/>
      <c r="E98" s="11"/>
      <c r="F98" s="12">
        <f>F100+F99</f>
        <v>62.544</v>
      </c>
    </row>
    <row r="99" spans="1:6" s="2" customFormat="1" ht="23.25" customHeight="1">
      <c r="A99" s="39" t="s">
        <v>15</v>
      </c>
      <c r="B99" s="11">
        <f t="shared" si="1"/>
        <v>62.544</v>
      </c>
      <c r="C99" s="14"/>
      <c r="D99" s="11"/>
      <c r="E99" s="13"/>
      <c r="F99" s="19">
        <v>62.544</v>
      </c>
    </row>
    <row r="100" spans="1:6" s="2" customFormat="1" ht="23.25" customHeight="1">
      <c r="A100" s="39" t="s">
        <v>16</v>
      </c>
      <c r="B100" s="11">
        <f t="shared" si="1"/>
        <v>0</v>
      </c>
      <c r="C100" s="14"/>
      <c r="D100" s="11"/>
      <c r="E100" s="13"/>
      <c r="F100" s="19"/>
    </row>
    <row r="101" spans="1:6" s="2" customFormat="1" ht="40.5" customHeight="1">
      <c r="A101" s="118" t="s">
        <v>34</v>
      </c>
      <c r="B101" s="11">
        <f t="shared" si="1"/>
        <v>225.232</v>
      </c>
      <c r="C101" s="14"/>
      <c r="D101" s="11"/>
      <c r="E101" s="11">
        <f>E102+E103</f>
        <v>13.955</v>
      </c>
      <c r="F101" s="12">
        <f>F102+F103</f>
        <v>211.277</v>
      </c>
    </row>
    <row r="102" spans="1:6" s="2" customFormat="1" ht="23.25" customHeight="1">
      <c r="A102" s="39" t="s">
        <v>17</v>
      </c>
      <c r="B102" s="11">
        <f t="shared" si="1"/>
        <v>67.839</v>
      </c>
      <c r="C102" s="14"/>
      <c r="D102" s="11"/>
      <c r="E102" s="189">
        <v>13.955</v>
      </c>
      <c r="F102" s="171">
        <v>53.884</v>
      </c>
    </row>
    <row r="103" spans="1:6" s="2" customFormat="1" ht="23.25" customHeight="1">
      <c r="A103" s="39" t="s">
        <v>14</v>
      </c>
      <c r="B103" s="11">
        <f t="shared" si="1"/>
        <v>157.393</v>
      </c>
      <c r="C103" s="14"/>
      <c r="D103" s="11"/>
      <c r="E103" s="11">
        <f>E105+E104</f>
        <v>0</v>
      </c>
      <c r="F103" s="12">
        <f>F105+F104</f>
        <v>157.393</v>
      </c>
    </row>
    <row r="104" spans="1:6" s="2" customFormat="1" ht="23.25" customHeight="1">
      <c r="A104" s="39" t="s">
        <v>15</v>
      </c>
      <c r="B104" s="11">
        <f t="shared" si="1"/>
        <v>0</v>
      </c>
      <c r="C104" s="14"/>
      <c r="D104" s="11"/>
      <c r="E104" s="11"/>
      <c r="F104" s="12"/>
    </row>
    <row r="105" spans="1:6" s="2" customFormat="1" ht="23.25" customHeight="1">
      <c r="A105" s="39" t="s">
        <v>16</v>
      </c>
      <c r="B105" s="11">
        <f t="shared" si="1"/>
        <v>157.393</v>
      </c>
      <c r="C105" s="14"/>
      <c r="D105" s="11"/>
      <c r="E105" s="11"/>
      <c r="F105" s="12">
        <v>157.393</v>
      </c>
    </row>
    <row r="106" spans="1:6" s="2" customFormat="1" ht="23.25" customHeight="1">
      <c r="A106" s="118" t="s">
        <v>26</v>
      </c>
      <c r="B106" s="11">
        <f t="shared" si="1"/>
        <v>109.701</v>
      </c>
      <c r="C106" s="11">
        <f>C107+C108</f>
        <v>0</v>
      </c>
      <c r="D106" s="11"/>
      <c r="E106" s="11">
        <f>E107+E108</f>
        <v>109.701</v>
      </c>
      <c r="F106" s="12">
        <f>F107+F108</f>
        <v>0</v>
      </c>
    </row>
    <row r="107" spans="1:6" s="2" customFormat="1" ht="23.25" customHeight="1">
      <c r="A107" s="39" t="s">
        <v>17</v>
      </c>
      <c r="B107" s="11">
        <f t="shared" si="1"/>
        <v>109.701</v>
      </c>
      <c r="C107" s="66"/>
      <c r="D107" s="66"/>
      <c r="E107" s="66">
        <v>109.701</v>
      </c>
      <c r="F107" s="60"/>
    </row>
    <row r="108" spans="1:6" s="2" customFormat="1" ht="23.25" customHeight="1">
      <c r="A108" s="39" t="s">
        <v>14</v>
      </c>
      <c r="B108" s="11">
        <f t="shared" si="1"/>
        <v>0</v>
      </c>
      <c r="C108" s="14"/>
      <c r="D108" s="11"/>
      <c r="E108" s="11">
        <f>E110+E109</f>
        <v>0</v>
      </c>
      <c r="F108" s="12">
        <f>F110+F109</f>
        <v>0</v>
      </c>
    </row>
    <row r="109" spans="1:6" s="2" customFormat="1" ht="44.25" customHeight="1">
      <c r="A109" s="39" t="s">
        <v>15</v>
      </c>
      <c r="B109" s="11">
        <f t="shared" si="1"/>
        <v>0</v>
      </c>
      <c r="C109" s="14"/>
      <c r="D109" s="11"/>
      <c r="E109" s="13"/>
      <c r="F109" s="19"/>
    </row>
    <row r="110" spans="1:6" s="2" customFormat="1" ht="23.25" customHeight="1">
      <c r="A110" s="39" t="s">
        <v>16</v>
      </c>
      <c r="B110" s="11">
        <f t="shared" si="1"/>
        <v>0</v>
      </c>
      <c r="C110" s="14"/>
      <c r="D110" s="11"/>
      <c r="E110" s="13"/>
      <c r="F110" s="19"/>
    </row>
    <row r="111" spans="1:6" s="2" customFormat="1" ht="23.25" customHeight="1">
      <c r="A111" s="118" t="s">
        <v>27</v>
      </c>
      <c r="B111" s="11">
        <f t="shared" si="1"/>
        <v>394.156</v>
      </c>
      <c r="C111" s="14"/>
      <c r="D111" s="11"/>
      <c r="E111" s="11">
        <f>E112+E113</f>
        <v>394.156</v>
      </c>
      <c r="F111" s="12">
        <f>F112+F113</f>
        <v>0</v>
      </c>
    </row>
    <row r="112" spans="1:6" s="2" customFormat="1" ht="23.25" customHeight="1">
      <c r="A112" s="39" t="s">
        <v>17</v>
      </c>
      <c r="B112" s="11">
        <f t="shared" si="1"/>
        <v>394.156</v>
      </c>
      <c r="C112" s="14"/>
      <c r="D112" s="11"/>
      <c r="E112" s="11">
        <v>394.156</v>
      </c>
      <c r="F112" s="171"/>
    </row>
    <row r="113" spans="1:6" s="2" customFormat="1" ht="23.25" customHeight="1">
      <c r="A113" s="39" t="s">
        <v>14</v>
      </c>
      <c r="B113" s="11">
        <f t="shared" si="1"/>
        <v>0</v>
      </c>
      <c r="C113" s="14"/>
      <c r="D113" s="11"/>
      <c r="E113" s="11">
        <f>E115+E114</f>
        <v>0</v>
      </c>
      <c r="F113" s="12">
        <f>F115+F114</f>
        <v>0</v>
      </c>
    </row>
    <row r="114" spans="1:6" s="2" customFormat="1" ht="32.25" customHeight="1">
      <c r="A114" s="39" t="s">
        <v>15</v>
      </c>
      <c r="B114" s="11">
        <f t="shared" si="1"/>
        <v>0</v>
      </c>
      <c r="C114" s="14"/>
      <c r="D114" s="11"/>
      <c r="E114" s="13"/>
      <c r="F114" s="19"/>
    </row>
    <row r="115" spans="1:6" s="2" customFormat="1" ht="23.25" customHeight="1">
      <c r="A115" s="39" t="s">
        <v>16</v>
      </c>
      <c r="B115" s="11">
        <f t="shared" si="1"/>
        <v>0</v>
      </c>
      <c r="C115" s="14"/>
      <c r="D115" s="11"/>
      <c r="E115" s="13"/>
      <c r="F115" s="19"/>
    </row>
    <row r="116" spans="1:6" s="2" customFormat="1" ht="23.25" customHeight="1">
      <c r="A116" s="118" t="s">
        <v>45</v>
      </c>
      <c r="B116" s="11">
        <f t="shared" si="1"/>
        <v>0</v>
      </c>
      <c r="C116" s="14"/>
      <c r="D116" s="11"/>
      <c r="E116" s="11">
        <f>E117+E118</f>
        <v>0</v>
      </c>
      <c r="F116" s="12">
        <f>F117+F118</f>
        <v>0</v>
      </c>
    </row>
    <row r="117" spans="1:6" s="2" customFormat="1" ht="23.25" customHeight="1">
      <c r="A117" s="39" t="s">
        <v>17</v>
      </c>
      <c r="B117" s="11">
        <f t="shared" si="1"/>
        <v>0</v>
      </c>
      <c r="C117" s="14"/>
      <c r="D117" s="11"/>
      <c r="E117" s="11"/>
      <c r="F117" s="171"/>
    </row>
    <row r="118" spans="1:6" s="2" customFormat="1" ht="23.25" customHeight="1">
      <c r="A118" s="39" t="s">
        <v>14</v>
      </c>
      <c r="B118" s="11">
        <f t="shared" si="1"/>
        <v>0</v>
      </c>
      <c r="C118" s="14"/>
      <c r="D118" s="11"/>
      <c r="E118" s="11">
        <f>E120+E119</f>
        <v>0</v>
      </c>
      <c r="F118" s="12">
        <f>F120+F119</f>
        <v>0</v>
      </c>
    </row>
    <row r="119" spans="1:6" s="2" customFormat="1" ht="32.25" customHeight="1">
      <c r="A119" s="39" t="s">
        <v>15</v>
      </c>
      <c r="B119" s="11">
        <f t="shared" si="1"/>
        <v>0</v>
      </c>
      <c r="C119" s="14"/>
      <c r="D119" s="11"/>
      <c r="E119" s="11"/>
      <c r="F119" s="12"/>
    </row>
    <row r="120" spans="1:6" s="2" customFormat="1" ht="23.25" customHeight="1">
      <c r="A120" s="39" t="s">
        <v>16</v>
      </c>
      <c r="B120" s="11">
        <f t="shared" si="1"/>
        <v>0</v>
      </c>
      <c r="C120" s="14"/>
      <c r="D120" s="11"/>
      <c r="E120" s="11"/>
      <c r="F120" s="12"/>
    </row>
    <row r="121" spans="1:6" s="2" customFormat="1" ht="23.25" customHeight="1">
      <c r="A121" s="118" t="s">
        <v>58</v>
      </c>
      <c r="B121" s="11">
        <f>C121+D121+E121+F121</f>
        <v>131.041</v>
      </c>
      <c r="C121" s="14"/>
      <c r="D121" s="11"/>
      <c r="E121" s="11">
        <f>E122+E123</f>
        <v>131.041</v>
      </c>
      <c r="F121" s="12">
        <f>F122+F123</f>
        <v>0</v>
      </c>
    </row>
    <row r="122" spans="1:6" s="2" customFormat="1" ht="23.25" customHeight="1">
      <c r="A122" s="39" t="s">
        <v>17</v>
      </c>
      <c r="B122" s="11">
        <f>C122+D122+E122+F122</f>
        <v>63.471</v>
      </c>
      <c r="C122" s="14"/>
      <c r="D122" s="11"/>
      <c r="E122" s="11">
        <v>63.471</v>
      </c>
      <c r="F122" s="171"/>
    </row>
    <row r="123" spans="1:6" s="2" customFormat="1" ht="23.25" customHeight="1">
      <c r="A123" s="39" t="s">
        <v>14</v>
      </c>
      <c r="B123" s="11">
        <f>C123+D123+E123+F123</f>
        <v>67.57</v>
      </c>
      <c r="C123" s="14"/>
      <c r="D123" s="11"/>
      <c r="E123" s="11">
        <f>E125+E124</f>
        <v>67.57</v>
      </c>
      <c r="F123" s="12">
        <f>F125+F124</f>
        <v>0</v>
      </c>
    </row>
    <row r="124" spans="1:6" s="2" customFormat="1" ht="24.75" customHeight="1">
      <c r="A124" s="39" t="s">
        <v>15</v>
      </c>
      <c r="B124" s="11">
        <f>C124+D124+E124+F124</f>
        <v>67.57</v>
      </c>
      <c r="C124" s="14"/>
      <c r="D124" s="11"/>
      <c r="E124" s="11">
        <v>67.57</v>
      </c>
      <c r="F124" s="12"/>
    </row>
    <row r="125" spans="1:6" s="2" customFormat="1" ht="24.75" customHeight="1">
      <c r="A125" s="39" t="s">
        <v>16</v>
      </c>
      <c r="B125" s="11">
        <f>C125+D125+E125+F125</f>
        <v>0</v>
      </c>
      <c r="C125" s="14"/>
      <c r="D125" s="11"/>
      <c r="E125" s="11"/>
      <c r="F125" s="12"/>
    </row>
    <row r="126" spans="1:6" s="20" customFormat="1" ht="24.75" customHeight="1">
      <c r="A126" s="118" t="s">
        <v>7</v>
      </c>
      <c r="B126" s="11">
        <f aca="true" t="shared" si="2" ref="B126:B159">C126+D126+E126+F126</f>
        <v>1249.6970000000001</v>
      </c>
      <c r="C126" s="23">
        <f>C127+C128</f>
        <v>0</v>
      </c>
      <c r="D126" s="11"/>
      <c r="E126" s="23">
        <f>E127+E128</f>
        <v>576.469</v>
      </c>
      <c r="F126" s="24">
        <f>F127+F128</f>
        <v>673.2280000000001</v>
      </c>
    </row>
    <row r="127" spans="1:6" s="2" customFormat="1" ht="24.75" customHeight="1">
      <c r="A127" s="39" t="s">
        <v>17</v>
      </c>
      <c r="B127" s="11">
        <f t="shared" si="2"/>
        <v>533.615</v>
      </c>
      <c r="C127" s="11"/>
      <c r="D127" s="11"/>
      <c r="E127" s="23">
        <v>410.108</v>
      </c>
      <c r="F127" s="24">
        <v>123.507</v>
      </c>
    </row>
    <row r="128" spans="1:6" s="7" customFormat="1" ht="25.5" customHeight="1">
      <c r="A128" s="39" t="s">
        <v>14</v>
      </c>
      <c r="B128" s="11">
        <f t="shared" si="2"/>
        <v>716.082</v>
      </c>
      <c r="C128" s="11"/>
      <c r="D128" s="11"/>
      <c r="E128" s="23">
        <f>E129+E130+E131</f>
        <v>166.361</v>
      </c>
      <c r="F128" s="24">
        <f>F129+F130+F131</f>
        <v>549.721</v>
      </c>
    </row>
    <row r="129" spans="1:6" s="2" customFormat="1" ht="24.75" customHeight="1">
      <c r="A129" s="39" t="s">
        <v>15</v>
      </c>
      <c r="B129" s="11">
        <f t="shared" si="2"/>
        <v>546.813</v>
      </c>
      <c r="C129" s="11"/>
      <c r="D129" s="11"/>
      <c r="E129" s="14">
        <v>154.915</v>
      </c>
      <c r="F129" s="15">
        <v>391.898</v>
      </c>
    </row>
    <row r="130" spans="1:6" s="2" customFormat="1" ht="24.75" customHeight="1">
      <c r="A130" s="39" t="s">
        <v>57</v>
      </c>
      <c r="B130" s="11">
        <f>C130+D130+E130+F130</f>
        <v>67.72</v>
      </c>
      <c r="C130" s="14"/>
      <c r="D130" s="14"/>
      <c r="E130" s="14">
        <v>9.2</v>
      </c>
      <c r="F130" s="15">
        <v>58.52</v>
      </c>
    </row>
    <row r="131" spans="1:6" s="2" customFormat="1" ht="24.75" customHeight="1">
      <c r="A131" s="39" t="s">
        <v>16</v>
      </c>
      <c r="B131" s="11">
        <f t="shared" si="2"/>
        <v>101.54899999999999</v>
      </c>
      <c r="C131" s="11"/>
      <c r="D131" s="11"/>
      <c r="E131" s="14">
        <v>2.246</v>
      </c>
      <c r="F131" s="15">
        <v>99.303</v>
      </c>
    </row>
    <row r="132" spans="1:6" s="20" customFormat="1" ht="24.75" customHeight="1">
      <c r="A132" s="118" t="s">
        <v>5</v>
      </c>
      <c r="B132" s="11">
        <f t="shared" si="2"/>
        <v>2775.904</v>
      </c>
      <c r="C132" s="23">
        <f>C133+C134+C136</f>
        <v>351.461</v>
      </c>
      <c r="D132" s="11"/>
      <c r="E132" s="23">
        <f>E133+E136</f>
        <v>1668.098</v>
      </c>
      <c r="F132" s="24">
        <f>F133+F136</f>
        <v>756.345</v>
      </c>
    </row>
    <row r="133" spans="1:6" s="2" customFormat="1" ht="24.75" customHeight="1">
      <c r="A133" s="39" t="s">
        <v>17</v>
      </c>
      <c r="B133" s="11">
        <f t="shared" si="2"/>
        <v>1372.978</v>
      </c>
      <c r="C133" s="23">
        <f>351.461-C134</f>
        <v>0</v>
      </c>
      <c r="D133" s="11"/>
      <c r="E133" s="23">
        <v>1156.682</v>
      </c>
      <c r="F133" s="24">
        <v>216.296</v>
      </c>
    </row>
    <row r="134" spans="1:6" s="7" customFormat="1" ht="25.5" customHeight="1">
      <c r="A134" s="50" t="s">
        <v>80</v>
      </c>
      <c r="B134" s="11">
        <f t="shared" si="2"/>
        <v>351.461</v>
      </c>
      <c r="C134" s="130">
        <v>351.461</v>
      </c>
      <c r="D134" s="11"/>
      <c r="E134" s="11"/>
      <c r="F134" s="12"/>
    </row>
    <row r="135" spans="1:6" s="2" customFormat="1" ht="24.75" customHeight="1">
      <c r="A135" s="50" t="s">
        <v>43</v>
      </c>
      <c r="B135" s="119">
        <f t="shared" si="2"/>
        <v>0.509</v>
      </c>
      <c r="C135" s="130">
        <v>0.509</v>
      </c>
      <c r="D135" s="116"/>
      <c r="E135" s="116"/>
      <c r="F135" s="60"/>
    </row>
    <row r="136" spans="1:6" s="2" customFormat="1" ht="50.25" customHeight="1">
      <c r="A136" s="39" t="s">
        <v>14</v>
      </c>
      <c r="B136" s="11">
        <f t="shared" si="2"/>
        <v>1051.465</v>
      </c>
      <c r="C136" s="11"/>
      <c r="D136" s="11"/>
      <c r="E136" s="23">
        <f>E137+E138+E139</f>
        <v>511.416</v>
      </c>
      <c r="F136" s="24">
        <f>F137+F138+F139</f>
        <v>540.049</v>
      </c>
    </row>
    <row r="137" spans="1:6" s="2" customFormat="1" ht="26.25" customHeight="1">
      <c r="A137" s="39" t="s">
        <v>15</v>
      </c>
      <c r="B137" s="11">
        <f t="shared" si="2"/>
        <v>861.682</v>
      </c>
      <c r="C137" s="14"/>
      <c r="D137" s="14"/>
      <c r="E137" s="14">
        <v>408.053</v>
      </c>
      <c r="F137" s="15">
        <v>453.629</v>
      </c>
    </row>
    <row r="138" spans="1:6" s="20" customFormat="1" ht="26.25" customHeight="1">
      <c r="A138" s="39" t="s">
        <v>57</v>
      </c>
      <c r="B138" s="11">
        <f>C138+D138+E138+F138</f>
        <v>180.562</v>
      </c>
      <c r="C138" s="14"/>
      <c r="D138" s="14"/>
      <c r="E138" s="14">
        <v>94.142</v>
      </c>
      <c r="F138" s="15">
        <v>86.42</v>
      </c>
    </row>
    <row r="139" spans="1:6" s="2" customFormat="1" ht="26.25" customHeight="1">
      <c r="A139" s="39" t="s">
        <v>16</v>
      </c>
      <c r="B139" s="11">
        <f t="shared" si="2"/>
        <v>9.221</v>
      </c>
      <c r="C139" s="14"/>
      <c r="D139" s="14"/>
      <c r="E139" s="14">
        <v>9.221</v>
      </c>
      <c r="F139" s="15">
        <v>0</v>
      </c>
    </row>
    <row r="140" spans="1:6" s="2" customFormat="1" ht="26.25" customHeight="1">
      <c r="A140" s="118" t="s">
        <v>31</v>
      </c>
      <c r="B140" s="11">
        <f t="shared" si="2"/>
        <v>5371.34</v>
      </c>
      <c r="C140" s="23"/>
      <c r="D140" s="11"/>
      <c r="E140" s="23">
        <f>E141+E142</f>
        <v>1252.142</v>
      </c>
      <c r="F140" s="24">
        <f>F141+F142</f>
        <v>4119.198</v>
      </c>
    </row>
    <row r="141" spans="1:6" ht="24.75" customHeight="1">
      <c r="A141" s="39" t="s">
        <v>17</v>
      </c>
      <c r="B141" s="11">
        <f t="shared" si="2"/>
        <v>2361.355</v>
      </c>
      <c r="C141" s="11"/>
      <c r="D141" s="11"/>
      <c r="E141" s="23">
        <v>1214.819</v>
      </c>
      <c r="F141" s="24">
        <v>1146.536</v>
      </c>
    </row>
    <row r="142" spans="1:6" s="31" customFormat="1" ht="24.75" customHeight="1">
      <c r="A142" s="39" t="s">
        <v>14</v>
      </c>
      <c r="B142" s="11">
        <f t="shared" si="2"/>
        <v>3009.9849999999997</v>
      </c>
      <c r="C142" s="11"/>
      <c r="D142" s="11"/>
      <c r="E142" s="23">
        <f>E143+E144</f>
        <v>37.323</v>
      </c>
      <c r="F142" s="24">
        <f>F143+F144</f>
        <v>2972.662</v>
      </c>
    </row>
    <row r="143" spans="1:6" s="22" customFormat="1" ht="24.75" customHeight="1">
      <c r="A143" s="39" t="s">
        <v>15</v>
      </c>
      <c r="B143" s="11">
        <f t="shared" si="2"/>
        <v>286.025</v>
      </c>
      <c r="C143" s="13"/>
      <c r="D143" s="11"/>
      <c r="E143" s="14">
        <v>15.316</v>
      </c>
      <c r="F143" s="15">
        <v>270.709</v>
      </c>
    </row>
    <row r="144" spans="1:6" s="3" customFormat="1" ht="24.75" customHeight="1" thickBot="1">
      <c r="A144" s="38" t="s">
        <v>16</v>
      </c>
      <c r="B144" s="28">
        <f t="shared" si="2"/>
        <v>2723.96</v>
      </c>
      <c r="C144" s="29"/>
      <c r="D144" s="28"/>
      <c r="E144" s="33">
        <v>22.007</v>
      </c>
      <c r="F144" s="41">
        <v>2701.953</v>
      </c>
    </row>
    <row r="145" spans="1:6" s="80" customFormat="1" ht="33" customHeight="1" thickBot="1">
      <c r="A145" s="132" t="s">
        <v>17</v>
      </c>
      <c r="B145" s="133">
        <f t="shared" si="2"/>
        <v>70055.443</v>
      </c>
      <c r="C145" s="134">
        <f>C146+C147+C151</f>
        <v>34552.716</v>
      </c>
      <c r="D145" s="134">
        <f>D146+D147+D151</f>
        <v>1270.431</v>
      </c>
      <c r="E145" s="134">
        <f>E146+E147+E151</f>
        <v>23218.510000000002</v>
      </c>
      <c r="F145" s="135">
        <f>F146+F147+F151</f>
        <v>11013.785999999998</v>
      </c>
    </row>
    <row r="146" spans="1:6" s="81" customFormat="1" ht="24.75" customHeight="1">
      <c r="A146" s="52" t="s">
        <v>59</v>
      </c>
      <c r="B146" s="68">
        <f t="shared" si="2"/>
        <v>54203.785</v>
      </c>
      <c r="C146" s="172">
        <f>C10+C24+C29+C34+C39+C47+C52+C57+C62+C67+C78+C85+C92+C97+C102+C107+C112+C117+C122+C127+C133+C141</f>
        <v>21259.395</v>
      </c>
      <c r="D146" s="172">
        <f>D10+D24+D29+D34+D39+D47+D52+D57+D62+D67+D78+D85+D92+D97+D102+D107+D112+D117+D122+D127+D133+D141</f>
        <v>743.626</v>
      </c>
      <c r="E146" s="172">
        <f>E10+E24+E29+E34+E39+E47+E52+E57+E62+E67+E78+E85+E92+E97+E102+E107+E112+E117+E122+E127+E133+E141</f>
        <v>21230.483</v>
      </c>
      <c r="F146" s="173">
        <f>F10+F24+F29+F34+F39+F47+F52+F57+F62+F67+F78+F85+F92+F97+F102+F107+F112+F117+F122+F127+F133+F141</f>
        <v>10970.280999999999</v>
      </c>
    </row>
    <row r="147" spans="1:6" s="22" customFormat="1" ht="24.75" customHeight="1">
      <c r="A147" s="52" t="s">
        <v>61</v>
      </c>
      <c r="B147" s="9">
        <f t="shared" si="2"/>
        <v>14785.645999999999</v>
      </c>
      <c r="C147" s="23">
        <f>C11+C40+C68+C79+C86+C134</f>
        <v>12227.309</v>
      </c>
      <c r="D147" s="23">
        <f aca="true" t="shared" si="3" ref="D147:F148">D11+D40+D68+D86</f>
        <v>526.805</v>
      </c>
      <c r="E147" s="23">
        <f t="shared" si="3"/>
        <v>1988.027</v>
      </c>
      <c r="F147" s="24">
        <f t="shared" si="3"/>
        <v>43.505</v>
      </c>
    </row>
    <row r="148" spans="1:6" ht="24.75" customHeight="1">
      <c r="A148" s="52" t="s">
        <v>60</v>
      </c>
      <c r="B148" s="9">
        <f t="shared" si="2"/>
        <v>21.2</v>
      </c>
      <c r="C148" s="23">
        <f>C12+C41+C69+C80+C87+C135</f>
        <v>16.336</v>
      </c>
      <c r="D148" s="23">
        <f t="shared" si="3"/>
        <v>1.381</v>
      </c>
      <c r="E148" s="23">
        <f t="shared" si="3"/>
        <v>3.41</v>
      </c>
      <c r="F148" s="24">
        <f t="shared" si="3"/>
        <v>0.073</v>
      </c>
    </row>
    <row r="149" spans="1:6" ht="24.75" customHeight="1">
      <c r="A149" s="39" t="s">
        <v>70</v>
      </c>
      <c r="B149" s="9">
        <f t="shared" si="2"/>
        <v>2186.294</v>
      </c>
      <c r="C149" s="23">
        <f>C17</f>
        <v>2186.294</v>
      </c>
      <c r="D149" s="23">
        <f>D17</f>
        <v>0</v>
      </c>
      <c r="E149" s="23">
        <f>E17</f>
        <v>0</v>
      </c>
      <c r="F149" s="24">
        <f>F17</f>
        <v>0</v>
      </c>
    </row>
    <row r="150" spans="1:16" ht="24.75" customHeight="1">
      <c r="A150" s="52" t="s">
        <v>71</v>
      </c>
      <c r="B150" s="9">
        <f t="shared" si="2"/>
        <v>11.155</v>
      </c>
      <c r="C150" s="23">
        <f>C19</f>
        <v>11.155</v>
      </c>
      <c r="D150" s="23">
        <f>D19</f>
        <v>0</v>
      </c>
      <c r="E150" s="23">
        <f>E19</f>
        <v>0</v>
      </c>
      <c r="F150" s="24">
        <f>F19</f>
        <v>0</v>
      </c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1:16" ht="24.75" customHeight="1">
      <c r="A151" s="136" t="s">
        <v>39</v>
      </c>
      <c r="B151" s="9">
        <f t="shared" si="2"/>
        <v>1066.012</v>
      </c>
      <c r="C151" s="23">
        <f>C8</f>
        <v>1066.012</v>
      </c>
      <c r="D151" s="23"/>
      <c r="E151" s="23"/>
      <c r="F151" s="24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1:16" ht="24.75" customHeight="1" thickBot="1">
      <c r="A152" s="136" t="s">
        <v>40</v>
      </c>
      <c r="B152" s="49">
        <f t="shared" si="2"/>
        <v>2.851</v>
      </c>
      <c r="C152" s="176">
        <f>C9</f>
        <v>2.851</v>
      </c>
      <c r="D152" s="176"/>
      <c r="E152" s="176"/>
      <c r="F152" s="177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1:16" ht="24.75" customHeight="1" thickBot="1">
      <c r="A153" s="139" t="s">
        <v>18</v>
      </c>
      <c r="B153" s="140">
        <f t="shared" si="2"/>
        <v>26233.753000000004</v>
      </c>
      <c r="C153" s="178">
        <f>C154+C155+C156</f>
        <v>109.31099999999999</v>
      </c>
      <c r="D153" s="178">
        <f>D154+D155+D156</f>
        <v>1.43</v>
      </c>
      <c r="E153" s="178">
        <f>E154+E155+E156</f>
        <v>1930.161</v>
      </c>
      <c r="F153" s="179">
        <f>F154+F155+F156</f>
        <v>24192.851000000002</v>
      </c>
      <c r="H153" s="8"/>
      <c r="I153" s="8"/>
      <c r="J153" s="8"/>
      <c r="K153" s="8"/>
      <c r="L153" s="8"/>
      <c r="M153" s="8"/>
      <c r="N153" s="8"/>
      <c r="O153" s="8"/>
      <c r="P153" s="8"/>
    </row>
    <row r="154" spans="1:16" ht="27.75" customHeight="1">
      <c r="A154" s="143" t="s">
        <v>15</v>
      </c>
      <c r="B154" s="144">
        <f t="shared" si="2"/>
        <v>10194.507000000001</v>
      </c>
      <c r="C154" s="180">
        <f>C14+C26+C31+C36+C43+C49+C54+C59+C64+C75+C82+C89+C94+C99+C104+C109+C114+C119+C124+C129+C137+C143</f>
        <v>13.991999999999999</v>
      </c>
      <c r="D154" s="180">
        <f>D14+D26+D31+D36+D43+D49+D54+D59+D64+D75+D82+D89+D94+D99+D104+D109+D114+D119+D124+D129+D137+D143</f>
        <v>0</v>
      </c>
      <c r="E154" s="180">
        <f>E14+E26+E31+E36+E43+E49+E54+E59+E64+E75+E82+E89+E94+E99+E104+E109+E114+E119+E124+E129+E137+E143</f>
        <v>1026.26</v>
      </c>
      <c r="F154" s="181">
        <f>F14+F26+F31+F36+F43+F49+F54+F59+F64+F75+F82+F89+F94+F99+F104+F109+F114+F119+F124+F129+F137+F143</f>
        <v>9154.255000000001</v>
      </c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1:16" ht="27.75" customHeight="1">
      <c r="A155" s="47" t="s">
        <v>57</v>
      </c>
      <c r="B155" s="9">
        <f t="shared" si="2"/>
        <v>323.39799999999997</v>
      </c>
      <c r="C155" s="23">
        <f>C15+C44+C130+C138</f>
        <v>0</v>
      </c>
      <c r="D155" s="23">
        <f>D15+D44+D130+D138</f>
        <v>0</v>
      </c>
      <c r="E155" s="23">
        <f>E15+E44+E130+E138</f>
        <v>103.342</v>
      </c>
      <c r="F155" s="24">
        <f>F15+F44+F130+F138</f>
        <v>220.05599999999998</v>
      </c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1:16" ht="19.5" thickBot="1">
      <c r="A156" s="132" t="s">
        <v>16</v>
      </c>
      <c r="B156" s="49">
        <f t="shared" si="2"/>
        <v>15715.848</v>
      </c>
      <c r="C156" s="176">
        <f>C16+C27+C32+C37++C45+C50+C55+C60+C65+C76+C83+C90+C95+C100+C105+C110+C115+C120+C125+C131+C139+C144</f>
        <v>95.31899999999999</v>
      </c>
      <c r="D156" s="176">
        <f>D16+D27+D32+D37++D45+D50+D55+D60+D65+D76+D83+D90+D95+D100+D105+D110+D115+D120+D125+D131+D139+D144</f>
        <v>1.43</v>
      </c>
      <c r="E156" s="176">
        <f>E16+E27+E32+E37++E45+E50+E55+E60+E65+E76+E83+E90+E95+E100+E105+E110+E115+E120+E125+E131+E139+E144</f>
        <v>800.5589999999999</v>
      </c>
      <c r="F156" s="177">
        <f>F16+F27+F32+F37++F45+F50+F55+F60+F65+F76+F83+F90+F95+F100+F105+F110+F115+F120+F125+F131+F139+F144</f>
        <v>14818.54</v>
      </c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1:6" ht="19.5" thickBot="1">
      <c r="A157" s="145" t="s">
        <v>46</v>
      </c>
      <c r="B157" s="85">
        <f t="shared" si="2"/>
        <v>35.205999999999996</v>
      </c>
      <c r="C157" s="182">
        <f>C158+C159</f>
        <v>30.342</v>
      </c>
      <c r="D157" s="182">
        <f>D158+D159</f>
        <v>1.381</v>
      </c>
      <c r="E157" s="182">
        <f>E158+E159</f>
        <v>3.41</v>
      </c>
      <c r="F157" s="183">
        <f>F158+F159</f>
        <v>0.073</v>
      </c>
    </row>
    <row r="158" spans="1:6" ht="22.5" customHeight="1">
      <c r="A158" s="148" t="s">
        <v>47</v>
      </c>
      <c r="B158" s="68">
        <f t="shared" si="2"/>
        <v>32.355</v>
      </c>
      <c r="C158" s="172">
        <f>C12+C19+C41+C69+C80+C87+C135</f>
        <v>27.491</v>
      </c>
      <c r="D158" s="172">
        <f>D12+D41+D69+D87</f>
        <v>1.381</v>
      </c>
      <c r="E158" s="172">
        <f>E12+E41+E69+E87</f>
        <v>3.41</v>
      </c>
      <c r="F158" s="173">
        <f>F12+F41+F69+F87</f>
        <v>0.073</v>
      </c>
    </row>
    <row r="159" spans="1:6" ht="19.5" thickBot="1">
      <c r="A159" s="48" t="s">
        <v>55</v>
      </c>
      <c r="B159" s="49">
        <f t="shared" si="2"/>
        <v>2.851</v>
      </c>
      <c r="C159" s="176">
        <f>C9</f>
        <v>2.851</v>
      </c>
      <c r="D159" s="176">
        <f>D9</f>
        <v>0</v>
      </c>
      <c r="E159" s="176">
        <f>E9</f>
        <v>0</v>
      </c>
      <c r="F159" s="177">
        <f>F9</f>
        <v>0</v>
      </c>
    </row>
    <row r="160" spans="1:6" ht="18.75" thickBot="1">
      <c r="A160" s="193"/>
      <c r="B160" s="149"/>
      <c r="C160" s="149"/>
      <c r="D160" s="149"/>
      <c r="E160" s="149"/>
      <c r="F160" s="149"/>
    </row>
    <row r="161" spans="1:6" ht="24" thickBot="1">
      <c r="A161" s="84" t="s">
        <v>62</v>
      </c>
      <c r="B161" s="85">
        <f>C161+D161+E161+F161</f>
        <v>98475.48999999999</v>
      </c>
      <c r="C161" s="86">
        <f>C6+C17+C23+C28+C33+C38+C46+C51+C56+C61+C66+C77+C84+C91+C96+C101+C106+C111+C116+C121+C126+C132+C140</f>
        <v>36848.32099999999</v>
      </c>
      <c r="D161" s="86">
        <f>D6+D17+D23+D28+D33+D38+D46+D51+D56+D61+D66+D77+D84+D91+D96+D101+D106+D111+D116+D121+D126+D132+D140</f>
        <v>1271.861</v>
      </c>
      <c r="E161" s="86">
        <f>E6+E17+E23+E28+E33+E38+E46+E51+E56+E61+E66+E77+E84+E91+E96+E101+E106+E111+E116+E121+E126+E132+E140</f>
        <v>25148.671000000002</v>
      </c>
      <c r="F161" s="86">
        <f>F6+F17+F23+F28+F33+F38+F46+F51+F56+F61+F66+F77+F84+F91+F96+F101+F106+F111+F116+F121+F126+F132+F140</f>
        <v>35206.637</v>
      </c>
    </row>
  </sheetData>
  <sheetProtection/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1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62"/>
  <sheetViews>
    <sheetView zoomScale="60" zoomScaleNormal="6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61" sqref="A161:IV161"/>
    </sheetView>
  </sheetViews>
  <sheetFormatPr defaultColWidth="9.00390625" defaultRowHeight="12.75"/>
  <cols>
    <col min="1" max="1" width="58.375" style="8" customWidth="1"/>
    <col min="2" max="6" width="25.25390625" style="8" customWidth="1"/>
    <col min="7" max="9" width="9.125" style="8" customWidth="1"/>
  </cols>
  <sheetData>
    <row r="1" spans="1:8" s="34" customFormat="1" ht="64.5" customHeight="1">
      <c r="A1" s="202" t="s">
        <v>82</v>
      </c>
      <c r="B1" s="202"/>
      <c r="C1" s="202"/>
      <c r="D1" s="202"/>
      <c r="E1" s="202"/>
      <c r="F1" s="202"/>
      <c r="G1" s="107"/>
      <c r="H1" s="107"/>
    </row>
    <row r="2" spans="1:8" s="1" customFormat="1" ht="23.25">
      <c r="A2" s="203" t="s">
        <v>89</v>
      </c>
      <c r="B2" s="203"/>
      <c r="C2" s="203"/>
      <c r="D2" s="204"/>
      <c r="E2" s="204"/>
      <c r="F2" s="204"/>
      <c r="G2" s="108"/>
      <c r="H2" s="108"/>
    </row>
    <row r="3" spans="2:6" ht="18">
      <c r="B3" s="30"/>
      <c r="C3" s="30"/>
      <c r="D3" s="30"/>
      <c r="E3" s="30"/>
      <c r="F3" s="30"/>
    </row>
    <row r="4" spans="2:6" ht="18.75" thickBot="1">
      <c r="B4" s="30"/>
      <c r="C4" s="30"/>
      <c r="D4" s="30"/>
      <c r="E4" s="30"/>
      <c r="F4" s="30"/>
    </row>
    <row r="5" spans="1:9" s="4" customFormat="1" ht="29.25" customHeight="1" thickBot="1">
      <c r="A5" s="109" t="s">
        <v>24</v>
      </c>
      <c r="B5" s="110"/>
      <c r="C5" s="111" t="s">
        <v>0</v>
      </c>
      <c r="D5" s="111" t="s">
        <v>1</v>
      </c>
      <c r="E5" s="111" t="s">
        <v>2</v>
      </c>
      <c r="F5" s="112" t="s">
        <v>3</v>
      </c>
      <c r="G5" s="5"/>
      <c r="H5" s="5"/>
      <c r="I5" s="5"/>
    </row>
    <row r="6" spans="1:9" s="27" customFormat="1" ht="57" customHeight="1" thickBot="1">
      <c r="A6" s="67" t="s">
        <v>37</v>
      </c>
      <c r="B6" s="56">
        <f>C6+D6+E6+F6</f>
        <v>59332.83899999999</v>
      </c>
      <c r="C6" s="172">
        <f>C8+C10+C11+C13</f>
        <v>19804.204999999998</v>
      </c>
      <c r="D6" s="172">
        <f>D8+D10+D11+D13</f>
        <v>1201.213</v>
      </c>
      <c r="E6" s="172">
        <f>E8+E10+E11+E13</f>
        <v>16204.875</v>
      </c>
      <c r="F6" s="173">
        <f>F8+F10+F11+F13</f>
        <v>22122.546</v>
      </c>
      <c r="G6" s="7"/>
      <c r="H6" s="7"/>
      <c r="I6" s="7"/>
    </row>
    <row r="7" spans="1:9" s="6" customFormat="1" ht="40.5" customHeight="1">
      <c r="A7" s="67" t="s">
        <v>44</v>
      </c>
      <c r="B7" s="11">
        <f aca="true" t="shared" si="0" ref="B7:B76">C7+D7+E7+F7</f>
        <v>14.395999999999999</v>
      </c>
      <c r="C7" s="23">
        <f>C9+C12</f>
        <v>9.269</v>
      </c>
      <c r="D7" s="23">
        <f>D9+D12</f>
        <v>1.491</v>
      </c>
      <c r="E7" s="23">
        <f>E9+E12</f>
        <v>3.565</v>
      </c>
      <c r="F7" s="24">
        <f>F9+F12</f>
        <v>0.071</v>
      </c>
      <c r="G7" s="7"/>
      <c r="H7" s="7"/>
      <c r="I7" s="7"/>
    </row>
    <row r="8" spans="1:9" s="6" customFormat="1" ht="24.75" customHeight="1">
      <c r="A8" s="113" t="s">
        <v>39</v>
      </c>
      <c r="B8" s="11">
        <f>C8+D8+E8+F8</f>
        <v>1093.158</v>
      </c>
      <c r="C8" s="23">
        <v>1093.158</v>
      </c>
      <c r="D8" s="23"/>
      <c r="E8" s="23"/>
      <c r="F8" s="24"/>
      <c r="G8" s="7"/>
      <c r="H8" s="7"/>
      <c r="I8" s="7"/>
    </row>
    <row r="9" spans="1:9" s="6" customFormat="1" ht="24.75" customHeight="1">
      <c r="A9" s="113" t="s">
        <v>40</v>
      </c>
      <c r="B9" s="11">
        <f>C9+D9+E9+F9</f>
        <v>2.827</v>
      </c>
      <c r="C9" s="23">
        <v>2.827</v>
      </c>
      <c r="D9" s="23"/>
      <c r="E9" s="23"/>
      <c r="F9" s="24"/>
      <c r="G9" s="7"/>
      <c r="H9" s="7"/>
      <c r="I9" s="7"/>
    </row>
    <row r="10" spans="1:6" s="7" customFormat="1" ht="33.75" customHeight="1">
      <c r="A10" s="50" t="s">
        <v>41</v>
      </c>
      <c r="B10" s="11">
        <f t="shared" si="0"/>
        <v>35899.568999999996</v>
      </c>
      <c r="C10" s="11">
        <f>19775.946-C8-C11</f>
        <v>15159.676</v>
      </c>
      <c r="D10" s="11">
        <f>1199.773-D11</f>
        <v>663.6869999999999</v>
      </c>
      <c r="E10" s="11">
        <f>15470.084-E11</f>
        <v>13299.432</v>
      </c>
      <c r="F10" s="12">
        <f>6819.246-F11</f>
        <v>6776.774</v>
      </c>
    </row>
    <row r="11" spans="1:9" s="51" customFormat="1" ht="33.75" customHeight="1">
      <c r="A11" s="50" t="s">
        <v>42</v>
      </c>
      <c r="B11" s="116">
        <f t="shared" si="0"/>
        <v>6272.322</v>
      </c>
      <c r="C11" s="115">
        <v>3523.112</v>
      </c>
      <c r="D11" s="116">
        <v>536.086</v>
      </c>
      <c r="E11" s="116">
        <v>2170.652</v>
      </c>
      <c r="F11" s="117">
        <v>42.472</v>
      </c>
      <c r="G11" s="45"/>
      <c r="H11" s="45"/>
      <c r="I11" s="45"/>
    </row>
    <row r="12" spans="1:9" s="51" customFormat="1" ht="33.75" customHeight="1">
      <c r="A12" s="50" t="s">
        <v>43</v>
      </c>
      <c r="B12" s="116">
        <f t="shared" si="0"/>
        <v>11.568999999999999</v>
      </c>
      <c r="C12" s="115">
        <v>6.442</v>
      </c>
      <c r="D12" s="116">
        <v>1.491</v>
      </c>
      <c r="E12" s="116">
        <v>3.565</v>
      </c>
      <c r="F12" s="117">
        <v>0.071</v>
      </c>
      <c r="G12" s="45"/>
      <c r="H12" s="45"/>
      <c r="I12" s="45"/>
    </row>
    <row r="13" spans="1:9" s="20" customFormat="1" ht="20.25" customHeight="1">
      <c r="A13" s="39" t="s">
        <v>14</v>
      </c>
      <c r="B13" s="11">
        <f t="shared" si="0"/>
        <v>16067.789999999999</v>
      </c>
      <c r="C13" s="11">
        <f>C14+C15+C16</f>
        <v>28.259</v>
      </c>
      <c r="D13" s="11">
        <f>D14+D15+D16</f>
        <v>1.44</v>
      </c>
      <c r="E13" s="11">
        <f>E14+E15+E16</f>
        <v>734.791</v>
      </c>
      <c r="F13" s="12">
        <f>F14+F15+F16</f>
        <v>15303.3</v>
      </c>
      <c r="G13" s="7"/>
      <c r="H13" s="7"/>
      <c r="I13" s="7"/>
    </row>
    <row r="14" spans="1:6" s="7" customFormat="1" ht="21.75" customHeight="1">
      <c r="A14" s="39" t="s">
        <v>15</v>
      </c>
      <c r="B14" s="11">
        <f t="shared" si="0"/>
        <v>4329.62</v>
      </c>
      <c r="C14" s="14">
        <v>11.355</v>
      </c>
      <c r="D14" s="14">
        <v>0</v>
      </c>
      <c r="E14" s="14">
        <v>193.947</v>
      </c>
      <c r="F14" s="15">
        <v>4124.318</v>
      </c>
    </row>
    <row r="15" spans="1:6" s="7" customFormat="1" ht="20.25" customHeight="1">
      <c r="A15" s="47" t="s">
        <v>57</v>
      </c>
      <c r="B15" s="11">
        <f>C15+D15+E15+F15</f>
        <v>0</v>
      </c>
      <c r="C15" s="14">
        <v>0</v>
      </c>
      <c r="D15" s="14">
        <v>0</v>
      </c>
      <c r="E15" s="14">
        <v>0</v>
      </c>
      <c r="F15" s="15">
        <v>0</v>
      </c>
    </row>
    <row r="16" spans="1:6" s="7" customFormat="1" ht="24.75" customHeight="1">
      <c r="A16" s="39" t="s">
        <v>16</v>
      </c>
      <c r="B16" s="11">
        <f t="shared" si="0"/>
        <v>11738.17</v>
      </c>
      <c r="C16" s="14">
        <v>16.904</v>
      </c>
      <c r="D16" s="14">
        <v>1.44</v>
      </c>
      <c r="E16" s="14">
        <v>540.844</v>
      </c>
      <c r="F16" s="15">
        <v>11178.982</v>
      </c>
    </row>
    <row r="17" spans="1:9" s="77" customFormat="1" ht="68.25" customHeight="1">
      <c r="A17" s="118" t="s">
        <v>66</v>
      </c>
      <c r="B17" s="11">
        <f t="shared" si="0"/>
        <v>2146.61</v>
      </c>
      <c r="C17" s="23">
        <f>C18+C20</f>
        <v>2146.61</v>
      </c>
      <c r="D17" s="23">
        <f>D18+D20</f>
        <v>0</v>
      </c>
      <c r="E17" s="23">
        <f>E18+E20</f>
        <v>0</v>
      </c>
      <c r="F17" s="24">
        <f>F18+F20</f>
        <v>0</v>
      </c>
      <c r="G17" s="7"/>
      <c r="H17" s="7"/>
      <c r="I17" s="7"/>
    </row>
    <row r="18" spans="1:9" s="2" customFormat="1" ht="24.75" customHeight="1">
      <c r="A18" s="39" t="s">
        <v>17</v>
      </c>
      <c r="B18" s="78">
        <f t="shared" si="0"/>
        <v>2146.61</v>
      </c>
      <c r="C18" s="78">
        <v>2146.61</v>
      </c>
      <c r="D18" s="13"/>
      <c r="E18" s="13"/>
      <c r="F18" s="19"/>
      <c r="G18" s="7"/>
      <c r="H18" s="7"/>
      <c r="I18" s="7"/>
    </row>
    <row r="19" spans="1:9" s="51" customFormat="1" ht="26.25" customHeight="1">
      <c r="A19" s="50" t="s">
        <v>67</v>
      </c>
      <c r="B19" s="119">
        <f t="shared" si="0"/>
        <v>10.326</v>
      </c>
      <c r="C19" s="78">
        <v>10.326</v>
      </c>
      <c r="D19" s="76"/>
      <c r="E19" s="76"/>
      <c r="F19" s="159"/>
      <c r="G19" s="45"/>
      <c r="H19" s="45"/>
      <c r="I19" s="45"/>
    </row>
    <row r="20" spans="1:9" s="2" customFormat="1" ht="24.75" customHeight="1">
      <c r="A20" s="39" t="s">
        <v>14</v>
      </c>
      <c r="B20" s="11">
        <f t="shared" si="0"/>
        <v>0</v>
      </c>
      <c r="C20" s="23">
        <f>C21+C22</f>
        <v>0</v>
      </c>
      <c r="D20" s="23">
        <f>D21+D22</f>
        <v>0</v>
      </c>
      <c r="E20" s="23">
        <f>E21+E22</f>
        <v>0</v>
      </c>
      <c r="F20" s="24">
        <f>F21+F22</f>
        <v>0</v>
      </c>
      <c r="G20" s="7"/>
      <c r="H20" s="7"/>
      <c r="I20" s="7"/>
    </row>
    <row r="21" spans="1:9" s="2" customFormat="1" ht="24.75" customHeight="1">
      <c r="A21" s="39" t="s">
        <v>15</v>
      </c>
      <c r="B21" s="11">
        <f t="shared" si="0"/>
        <v>0</v>
      </c>
      <c r="C21" s="13"/>
      <c r="D21" s="13"/>
      <c r="E21" s="13"/>
      <c r="F21" s="19"/>
      <c r="G21" s="7"/>
      <c r="H21" s="7"/>
      <c r="I21" s="7"/>
    </row>
    <row r="22" spans="1:9" s="2" customFormat="1" ht="24.75" customHeight="1">
      <c r="A22" s="39" t="s">
        <v>16</v>
      </c>
      <c r="B22" s="11">
        <f t="shared" si="0"/>
        <v>0</v>
      </c>
      <c r="C22" s="13"/>
      <c r="D22" s="13"/>
      <c r="E22" s="13"/>
      <c r="F22" s="19"/>
      <c r="G22" s="7"/>
      <c r="H22" s="7"/>
      <c r="I22" s="7"/>
    </row>
    <row r="23" spans="1:9" s="2" customFormat="1" ht="47.25" customHeight="1">
      <c r="A23" s="118" t="s">
        <v>36</v>
      </c>
      <c r="B23" s="11">
        <f t="shared" si="0"/>
        <v>4523.851000000001</v>
      </c>
      <c r="C23" s="23">
        <f>C24+C25</f>
        <v>540.0899999999999</v>
      </c>
      <c r="D23" s="23"/>
      <c r="E23" s="23">
        <f>E24+E25</f>
        <v>1547.128</v>
      </c>
      <c r="F23" s="24">
        <f>F24+F25</f>
        <v>2436.6330000000003</v>
      </c>
      <c r="G23" s="7"/>
      <c r="H23" s="7"/>
      <c r="I23" s="7"/>
    </row>
    <row r="24" spans="1:6" s="7" customFormat="1" ht="21.75" customHeight="1">
      <c r="A24" s="39" t="s">
        <v>17</v>
      </c>
      <c r="B24" s="11">
        <f t="shared" si="0"/>
        <v>2629.9159999999997</v>
      </c>
      <c r="C24" s="11">
        <v>468.686</v>
      </c>
      <c r="D24" s="11"/>
      <c r="E24" s="11">
        <v>1280.1</v>
      </c>
      <c r="F24" s="12">
        <v>881.13</v>
      </c>
    </row>
    <row r="25" spans="1:9" s="20" customFormat="1" ht="19.5" customHeight="1">
      <c r="A25" s="39" t="s">
        <v>14</v>
      </c>
      <c r="B25" s="11">
        <f t="shared" si="0"/>
        <v>1893.9350000000002</v>
      </c>
      <c r="C25" s="23">
        <f>C26+C27</f>
        <v>71.404</v>
      </c>
      <c r="D25" s="11"/>
      <c r="E25" s="23">
        <f>E26+E27</f>
        <v>267.028</v>
      </c>
      <c r="F25" s="24">
        <f>F26+F27</f>
        <v>1555.5030000000002</v>
      </c>
      <c r="G25" s="7"/>
      <c r="H25" s="7"/>
      <c r="I25" s="7"/>
    </row>
    <row r="26" spans="1:6" s="7" customFormat="1" ht="21" customHeight="1">
      <c r="A26" s="39" t="s">
        <v>15</v>
      </c>
      <c r="B26" s="11">
        <f t="shared" si="0"/>
        <v>1129.969</v>
      </c>
      <c r="C26" s="14"/>
      <c r="D26" s="14"/>
      <c r="E26" s="14">
        <v>71.339</v>
      </c>
      <c r="F26" s="15">
        <v>1058.63</v>
      </c>
    </row>
    <row r="27" spans="1:6" s="7" customFormat="1" ht="21" customHeight="1">
      <c r="A27" s="39" t="s">
        <v>16</v>
      </c>
      <c r="B27" s="11">
        <f t="shared" si="0"/>
        <v>763.9659999999999</v>
      </c>
      <c r="C27" s="14">
        <v>71.404</v>
      </c>
      <c r="D27" s="14"/>
      <c r="E27" s="14">
        <v>195.689</v>
      </c>
      <c r="F27" s="15">
        <v>496.873</v>
      </c>
    </row>
    <row r="28" spans="1:9" s="2" customFormat="1" ht="35.25" customHeight="1">
      <c r="A28" s="118" t="s">
        <v>6</v>
      </c>
      <c r="B28" s="11">
        <f t="shared" si="0"/>
        <v>1026.027</v>
      </c>
      <c r="C28" s="23">
        <f>C29+C30</f>
        <v>1026.027</v>
      </c>
      <c r="D28" s="11"/>
      <c r="E28" s="11"/>
      <c r="F28" s="12"/>
      <c r="G28" s="7"/>
      <c r="H28" s="7"/>
      <c r="I28" s="7"/>
    </row>
    <row r="29" spans="1:6" s="7" customFormat="1" ht="19.5" customHeight="1">
      <c r="A29" s="39" t="s">
        <v>17</v>
      </c>
      <c r="B29" s="11">
        <f t="shared" si="0"/>
        <v>1024.502</v>
      </c>
      <c r="C29" s="11">
        <v>1024.502</v>
      </c>
      <c r="D29" s="11"/>
      <c r="E29" s="23"/>
      <c r="F29" s="24"/>
    </row>
    <row r="30" spans="1:9" s="20" customFormat="1" ht="18" customHeight="1">
      <c r="A30" s="39" t="s">
        <v>14</v>
      </c>
      <c r="B30" s="11">
        <f t="shared" si="0"/>
        <v>1.525</v>
      </c>
      <c r="C30" s="23">
        <f>C31+C32</f>
        <v>1.525</v>
      </c>
      <c r="D30" s="11"/>
      <c r="E30" s="23"/>
      <c r="F30" s="24"/>
      <c r="G30" s="7"/>
      <c r="H30" s="7"/>
      <c r="I30" s="7"/>
    </row>
    <row r="31" spans="1:6" s="7" customFormat="1" ht="19.5" customHeight="1">
      <c r="A31" s="39" t="s">
        <v>15</v>
      </c>
      <c r="B31" s="11">
        <f t="shared" si="0"/>
        <v>1.525</v>
      </c>
      <c r="C31" s="14">
        <v>1.525</v>
      </c>
      <c r="D31" s="14"/>
      <c r="E31" s="14"/>
      <c r="F31" s="15"/>
    </row>
    <row r="32" spans="1:6" s="7" customFormat="1" ht="19.5" customHeight="1">
      <c r="A32" s="39" t="s">
        <v>16</v>
      </c>
      <c r="B32" s="11">
        <f t="shared" si="0"/>
        <v>0</v>
      </c>
      <c r="C32" s="14"/>
      <c r="D32" s="14"/>
      <c r="E32" s="14"/>
      <c r="F32" s="15"/>
    </row>
    <row r="33" spans="1:9" s="2" customFormat="1" ht="51" customHeight="1">
      <c r="A33" s="118" t="s">
        <v>72</v>
      </c>
      <c r="B33" s="11">
        <f t="shared" si="0"/>
        <v>0</v>
      </c>
      <c r="C33" s="23">
        <f>C34+C35</f>
        <v>0</v>
      </c>
      <c r="D33" s="23">
        <f>D34+D35</f>
        <v>0</v>
      </c>
      <c r="E33" s="23">
        <f>E34+E35</f>
        <v>0</v>
      </c>
      <c r="F33" s="24">
        <f>F34+F35</f>
        <v>0</v>
      </c>
      <c r="G33" s="7"/>
      <c r="H33" s="7"/>
      <c r="I33" s="7"/>
    </row>
    <row r="34" spans="1:6" s="7" customFormat="1" ht="21.75" customHeight="1">
      <c r="A34" s="39" t="s">
        <v>17</v>
      </c>
      <c r="B34" s="11">
        <f t="shared" si="0"/>
        <v>0</v>
      </c>
      <c r="C34" s="11"/>
      <c r="D34" s="11"/>
      <c r="E34" s="11"/>
      <c r="F34" s="12"/>
    </row>
    <row r="35" spans="1:9" s="20" customFormat="1" ht="21" customHeight="1">
      <c r="A35" s="39" t="s">
        <v>14</v>
      </c>
      <c r="B35" s="11">
        <f t="shared" si="0"/>
        <v>0</v>
      </c>
      <c r="C35" s="11"/>
      <c r="D35" s="11"/>
      <c r="E35" s="23">
        <f>E36+E37</f>
        <v>0</v>
      </c>
      <c r="F35" s="24">
        <f>F36+F37</f>
        <v>0</v>
      </c>
      <c r="G35" s="7"/>
      <c r="H35" s="7"/>
      <c r="I35" s="7"/>
    </row>
    <row r="36" spans="1:6" s="7" customFormat="1" ht="21.75" customHeight="1">
      <c r="A36" s="39" t="s">
        <v>15</v>
      </c>
      <c r="B36" s="11">
        <f t="shared" si="0"/>
        <v>0</v>
      </c>
      <c r="C36" s="14"/>
      <c r="D36" s="14"/>
      <c r="E36" s="14"/>
      <c r="F36" s="15"/>
    </row>
    <row r="37" spans="1:6" s="7" customFormat="1" ht="21" customHeight="1">
      <c r="A37" s="39" t="s">
        <v>16</v>
      </c>
      <c r="B37" s="11">
        <f t="shared" si="0"/>
        <v>0</v>
      </c>
      <c r="C37" s="14"/>
      <c r="D37" s="14"/>
      <c r="E37" s="14"/>
      <c r="F37" s="15"/>
    </row>
    <row r="38" spans="1:9" s="2" customFormat="1" ht="41.25" customHeight="1">
      <c r="A38" s="118" t="s">
        <v>73</v>
      </c>
      <c r="B38" s="11">
        <f t="shared" si="0"/>
        <v>11346.953000000001</v>
      </c>
      <c r="C38" s="23">
        <f>C39+C40+C42</f>
        <v>6776.192</v>
      </c>
      <c r="D38" s="23"/>
      <c r="E38" s="23">
        <f>E39+E42</f>
        <v>1617.58</v>
      </c>
      <c r="F38" s="24">
        <f>F39+F42</f>
        <v>2953.181</v>
      </c>
      <c r="G38" s="7"/>
      <c r="H38" s="7"/>
      <c r="I38" s="7"/>
    </row>
    <row r="39" spans="1:6" s="7" customFormat="1" ht="40.5" customHeight="1">
      <c r="A39" s="50" t="s">
        <v>38</v>
      </c>
      <c r="B39" s="11">
        <f t="shared" si="0"/>
        <v>3291.6180000000004</v>
      </c>
      <c r="C39" s="11">
        <f>6776.192-C40</f>
        <v>946.5460000000003</v>
      </c>
      <c r="D39" s="11"/>
      <c r="E39" s="23">
        <v>1560.148</v>
      </c>
      <c r="F39" s="24">
        <v>784.924</v>
      </c>
    </row>
    <row r="40" spans="1:9" s="46" customFormat="1" ht="44.25" customHeight="1">
      <c r="A40" s="122" t="s">
        <v>54</v>
      </c>
      <c r="B40" s="11">
        <f t="shared" si="0"/>
        <v>5829.646</v>
      </c>
      <c r="C40" s="11">
        <v>5829.646</v>
      </c>
      <c r="D40" s="11"/>
      <c r="E40" s="11"/>
      <c r="F40" s="12"/>
      <c r="G40" s="45"/>
      <c r="H40" s="45"/>
      <c r="I40" s="45"/>
    </row>
    <row r="41" spans="1:9" s="46" customFormat="1" ht="44.25" customHeight="1">
      <c r="A41" s="52" t="s">
        <v>43</v>
      </c>
      <c r="B41" s="116">
        <f t="shared" si="0"/>
        <v>8.261</v>
      </c>
      <c r="C41" s="115">
        <v>8.261</v>
      </c>
      <c r="D41" s="116"/>
      <c r="E41" s="116"/>
      <c r="F41" s="60"/>
      <c r="G41" s="45"/>
      <c r="H41" s="45"/>
      <c r="I41" s="45"/>
    </row>
    <row r="42" spans="1:9" s="20" customFormat="1" ht="24.75" customHeight="1">
      <c r="A42" s="39" t="s">
        <v>14</v>
      </c>
      <c r="B42" s="11">
        <f t="shared" si="0"/>
        <v>2225.689</v>
      </c>
      <c r="C42" s="11">
        <f>C43+C44+C45</f>
        <v>0</v>
      </c>
      <c r="D42" s="11">
        <f>D43+D44+D45</f>
        <v>0</v>
      </c>
      <c r="E42" s="11">
        <f>E43+E44+E45</f>
        <v>57.432</v>
      </c>
      <c r="F42" s="12">
        <f>F43+F44+F45</f>
        <v>2168.257</v>
      </c>
      <c r="G42" s="7"/>
      <c r="H42" s="7"/>
      <c r="I42" s="7"/>
    </row>
    <row r="43" spans="1:6" s="7" customFormat="1" ht="25.5" customHeight="1">
      <c r="A43" s="39" t="s">
        <v>15</v>
      </c>
      <c r="B43" s="11">
        <f t="shared" si="0"/>
        <v>2135.395</v>
      </c>
      <c r="C43" s="14"/>
      <c r="D43" s="14"/>
      <c r="E43" s="14">
        <v>57.432</v>
      </c>
      <c r="F43" s="15">
        <v>2077.963</v>
      </c>
    </row>
    <row r="44" spans="1:6" s="7" customFormat="1" ht="25.5" customHeight="1">
      <c r="A44" s="47" t="s">
        <v>57</v>
      </c>
      <c r="B44" s="11">
        <f>C44+D44+E44+F44</f>
        <v>63.616</v>
      </c>
      <c r="C44" s="14"/>
      <c r="D44" s="14"/>
      <c r="E44" s="14">
        <v>0</v>
      </c>
      <c r="F44" s="15">
        <v>63.616</v>
      </c>
    </row>
    <row r="45" spans="1:6" s="7" customFormat="1" ht="20.25" customHeight="1">
      <c r="A45" s="39" t="s">
        <v>16</v>
      </c>
      <c r="B45" s="11">
        <f t="shared" si="0"/>
        <v>26.678</v>
      </c>
      <c r="C45" s="14"/>
      <c r="D45" s="14"/>
      <c r="E45" s="14">
        <v>0</v>
      </c>
      <c r="F45" s="15">
        <v>26.678</v>
      </c>
    </row>
    <row r="46" spans="1:9" s="2" customFormat="1" ht="50.25" customHeight="1">
      <c r="A46" s="118" t="s">
        <v>35</v>
      </c>
      <c r="B46" s="11">
        <f t="shared" si="0"/>
        <v>80.844</v>
      </c>
      <c r="C46" s="23"/>
      <c r="D46" s="23"/>
      <c r="E46" s="23">
        <f>E47+E48</f>
        <v>43.012</v>
      </c>
      <c r="F46" s="24">
        <f>F47+F48</f>
        <v>37.832</v>
      </c>
      <c r="G46" s="7"/>
      <c r="H46" s="7"/>
      <c r="I46" s="7"/>
    </row>
    <row r="47" spans="1:6" s="7" customFormat="1" ht="22.5" customHeight="1">
      <c r="A47" s="39" t="s">
        <v>17</v>
      </c>
      <c r="B47" s="11">
        <f t="shared" si="0"/>
        <v>64.32</v>
      </c>
      <c r="C47" s="11"/>
      <c r="D47" s="11"/>
      <c r="E47" s="23">
        <v>43.012</v>
      </c>
      <c r="F47" s="24">
        <v>21.308</v>
      </c>
    </row>
    <row r="48" spans="1:9" s="20" customFormat="1" ht="24.75" customHeight="1">
      <c r="A48" s="39" t="s">
        <v>14</v>
      </c>
      <c r="B48" s="11">
        <f t="shared" si="0"/>
        <v>16.524</v>
      </c>
      <c r="C48" s="11"/>
      <c r="D48" s="11"/>
      <c r="E48" s="23">
        <f>E49+E50</f>
        <v>0</v>
      </c>
      <c r="F48" s="24">
        <f>F49+F50</f>
        <v>16.524</v>
      </c>
      <c r="G48" s="7"/>
      <c r="H48" s="7"/>
      <c r="I48" s="7"/>
    </row>
    <row r="49" spans="1:6" s="7" customFormat="1" ht="18" customHeight="1">
      <c r="A49" s="39" t="s">
        <v>15</v>
      </c>
      <c r="B49" s="11">
        <f t="shared" si="0"/>
        <v>12.133</v>
      </c>
      <c r="C49" s="14"/>
      <c r="D49" s="14"/>
      <c r="E49" s="14"/>
      <c r="F49" s="15">
        <v>12.133</v>
      </c>
    </row>
    <row r="50" spans="1:6" s="7" customFormat="1" ht="18" customHeight="1">
      <c r="A50" s="39" t="s">
        <v>16</v>
      </c>
      <c r="B50" s="11">
        <f t="shared" si="0"/>
        <v>4.391</v>
      </c>
      <c r="C50" s="14"/>
      <c r="D50" s="14"/>
      <c r="E50" s="14"/>
      <c r="F50" s="15">
        <v>4.391</v>
      </c>
    </row>
    <row r="51" spans="1:6" s="7" customFormat="1" ht="50.25" customHeight="1">
      <c r="A51" s="125" t="s">
        <v>74</v>
      </c>
      <c r="B51" s="11">
        <f t="shared" si="0"/>
        <v>0.369</v>
      </c>
      <c r="C51" s="23">
        <f>C52+C53</f>
        <v>0</v>
      </c>
      <c r="D51" s="23"/>
      <c r="E51" s="23">
        <f>E52+E53</f>
        <v>0</v>
      </c>
      <c r="F51" s="24">
        <f>F52+F53</f>
        <v>0.369</v>
      </c>
    </row>
    <row r="52" spans="1:6" s="7" customFormat="1" ht="23.25" customHeight="1">
      <c r="A52" s="39" t="s">
        <v>17</v>
      </c>
      <c r="B52" s="11">
        <f t="shared" si="0"/>
        <v>0.369</v>
      </c>
      <c r="C52" s="11"/>
      <c r="D52" s="11"/>
      <c r="E52" s="11"/>
      <c r="F52" s="12">
        <v>0.369</v>
      </c>
    </row>
    <row r="53" spans="1:9" s="20" customFormat="1" ht="23.25" customHeight="1">
      <c r="A53" s="39" t="s">
        <v>14</v>
      </c>
      <c r="B53" s="11">
        <f t="shared" si="0"/>
        <v>0</v>
      </c>
      <c r="C53" s="23">
        <f>C54+C55</f>
        <v>0</v>
      </c>
      <c r="D53" s="11"/>
      <c r="E53" s="23">
        <f>E54+E55</f>
        <v>0</v>
      </c>
      <c r="F53" s="24">
        <f>F54+F55</f>
        <v>0</v>
      </c>
      <c r="G53" s="7"/>
      <c r="H53" s="7"/>
      <c r="I53" s="7"/>
    </row>
    <row r="54" spans="1:6" s="7" customFormat="1" ht="23.25" customHeight="1">
      <c r="A54" s="39" t="s">
        <v>15</v>
      </c>
      <c r="B54" s="11">
        <f t="shared" si="0"/>
        <v>0</v>
      </c>
      <c r="C54" s="23"/>
      <c r="D54" s="23"/>
      <c r="E54" s="23"/>
      <c r="F54" s="15"/>
    </row>
    <row r="55" spans="1:6" s="7" customFormat="1" ht="23.25" customHeight="1">
      <c r="A55" s="39" t="s">
        <v>16</v>
      </c>
      <c r="B55" s="11">
        <f t="shared" si="0"/>
        <v>0</v>
      </c>
      <c r="C55" s="23"/>
      <c r="D55" s="23"/>
      <c r="E55" s="23"/>
      <c r="F55" s="15"/>
    </row>
    <row r="56" spans="1:9" s="6" customFormat="1" ht="42" customHeight="1">
      <c r="A56" s="118" t="s">
        <v>75</v>
      </c>
      <c r="B56" s="11">
        <f t="shared" si="0"/>
        <v>1925.512</v>
      </c>
      <c r="C56" s="23">
        <f>C57+C58</f>
        <v>1872.706</v>
      </c>
      <c r="D56" s="23"/>
      <c r="E56" s="23">
        <f>E57+E58</f>
        <v>52.806</v>
      </c>
      <c r="F56" s="24"/>
      <c r="G56" s="7"/>
      <c r="H56" s="7"/>
      <c r="I56" s="7"/>
    </row>
    <row r="57" spans="1:9" s="2" customFormat="1" ht="19.5" customHeight="1">
      <c r="A57" s="39" t="s">
        <v>17</v>
      </c>
      <c r="B57" s="11">
        <f t="shared" si="0"/>
        <v>1925.512</v>
      </c>
      <c r="C57" s="11">
        <v>1872.706</v>
      </c>
      <c r="D57" s="11"/>
      <c r="E57" s="11">
        <v>52.806</v>
      </c>
      <c r="F57" s="12"/>
      <c r="G57" s="7"/>
      <c r="H57" s="7"/>
      <c r="I57" s="7"/>
    </row>
    <row r="58" spans="1:9" s="20" customFormat="1" ht="19.5" customHeight="1">
      <c r="A58" s="39" t="s">
        <v>14</v>
      </c>
      <c r="B58" s="11">
        <f t="shared" si="0"/>
        <v>0</v>
      </c>
      <c r="C58" s="11"/>
      <c r="D58" s="11"/>
      <c r="E58" s="23">
        <f>E59+E60</f>
        <v>0</v>
      </c>
      <c r="F58" s="24">
        <f>F59+F60</f>
        <v>0</v>
      </c>
      <c r="G58" s="7"/>
      <c r="H58" s="7"/>
      <c r="I58" s="7"/>
    </row>
    <row r="59" spans="1:9" s="2" customFormat="1" ht="19.5" customHeight="1">
      <c r="A59" s="39" t="s">
        <v>15</v>
      </c>
      <c r="B59" s="11">
        <f t="shared" si="0"/>
        <v>0</v>
      </c>
      <c r="C59" s="23"/>
      <c r="D59" s="23"/>
      <c r="E59" s="23"/>
      <c r="F59" s="15"/>
      <c r="G59" s="7"/>
      <c r="H59" s="7"/>
      <c r="I59" s="7"/>
    </row>
    <row r="60" spans="1:9" s="2" customFormat="1" ht="19.5" customHeight="1">
      <c r="A60" s="39" t="s">
        <v>16</v>
      </c>
      <c r="B60" s="11">
        <f t="shared" si="0"/>
        <v>0</v>
      </c>
      <c r="C60" s="23"/>
      <c r="D60" s="23"/>
      <c r="E60" s="23"/>
      <c r="F60" s="15"/>
      <c r="G60" s="7"/>
      <c r="H60" s="7"/>
      <c r="I60" s="7"/>
    </row>
    <row r="61" spans="1:9" s="2" customFormat="1" ht="24.75" customHeight="1">
      <c r="A61" s="126" t="s">
        <v>30</v>
      </c>
      <c r="B61" s="11">
        <f t="shared" si="0"/>
        <v>575.672</v>
      </c>
      <c r="C61" s="13"/>
      <c r="D61" s="11"/>
      <c r="E61" s="23">
        <f>E62+E63</f>
        <v>457.509</v>
      </c>
      <c r="F61" s="24">
        <f>F62+F63</f>
        <v>118.163</v>
      </c>
      <c r="G61" s="7"/>
      <c r="H61" s="7"/>
      <c r="I61" s="7"/>
    </row>
    <row r="62" spans="1:9" s="2" customFormat="1" ht="21.75" customHeight="1">
      <c r="A62" s="39" t="s">
        <v>17</v>
      </c>
      <c r="B62" s="11">
        <f t="shared" si="0"/>
        <v>575.672</v>
      </c>
      <c r="C62" s="11"/>
      <c r="D62" s="11"/>
      <c r="E62" s="23">
        <v>457.509</v>
      </c>
      <c r="F62" s="24">
        <v>118.163</v>
      </c>
      <c r="G62" s="7"/>
      <c r="H62" s="7"/>
      <c r="I62" s="7"/>
    </row>
    <row r="63" spans="1:9" s="20" customFormat="1" ht="16.5" customHeight="1">
      <c r="A63" s="39" t="s">
        <v>14</v>
      </c>
      <c r="B63" s="11">
        <f t="shared" si="0"/>
        <v>0</v>
      </c>
      <c r="C63" s="11"/>
      <c r="D63" s="11"/>
      <c r="E63" s="23">
        <f>E64+E65</f>
        <v>0</v>
      </c>
      <c r="F63" s="24">
        <f>F64+F65</f>
        <v>0</v>
      </c>
      <c r="G63" s="7"/>
      <c r="H63" s="7"/>
      <c r="I63" s="7"/>
    </row>
    <row r="64" spans="1:9" s="2" customFormat="1" ht="18" customHeight="1">
      <c r="A64" s="39" t="s">
        <v>15</v>
      </c>
      <c r="B64" s="11">
        <f t="shared" si="0"/>
        <v>0</v>
      </c>
      <c r="C64" s="13"/>
      <c r="D64" s="11"/>
      <c r="E64" s="13"/>
      <c r="F64" s="19"/>
      <c r="G64" s="7"/>
      <c r="H64" s="7"/>
      <c r="I64" s="7"/>
    </row>
    <row r="65" spans="1:9" s="2" customFormat="1" ht="18" customHeight="1">
      <c r="A65" s="39" t="s">
        <v>16</v>
      </c>
      <c r="B65" s="11">
        <f t="shared" si="0"/>
        <v>0</v>
      </c>
      <c r="C65" s="13"/>
      <c r="D65" s="11"/>
      <c r="E65" s="13"/>
      <c r="F65" s="19"/>
      <c r="G65" s="7"/>
      <c r="H65" s="7"/>
      <c r="I65" s="7"/>
    </row>
    <row r="66" spans="1:9" s="2" customFormat="1" ht="24.75" customHeight="1">
      <c r="A66" s="126" t="s">
        <v>4</v>
      </c>
      <c r="B66" s="11">
        <f t="shared" si="0"/>
        <v>835.147</v>
      </c>
      <c r="C66" s="11">
        <f>C67+C68+C74</f>
        <v>835.147</v>
      </c>
      <c r="D66" s="11"/>
      <c r="E66" s="11"/>
      <c r="F66" s="12"/>
      <c r="G66" s="7"/>
      <c r="H66" s="7"/>
      <c r="I66" s="7"/>
    </row>
    <row r="67" spans="1:9" s="2" customFormat="1" ht="38.25" customHeight="1">
      <c r="A67" s="50" t="s">
        <v>38</v>
      </c>
      <c r="B67" s="11">
        <f t="shared" si="0"/>
        <v>348.66</v>
      </c>
      <c r="C67" s="23">
        <f>835.147-C68</f>
        <v>348.66</v>
      </c>
      <c r="D67" s="11"/>
      <c r="E67" s="23">
        <f>E66-E74</f>
        <v>0</v>
      </c>
      <c r="F67" s="24">
        <f>F66-F74</f>
        <v>0</v>
      </c>
      <c r="G67" s="7"/>
      <c r="H67" s="7"/>
      <c r="I67" s="7"/>
    </row>
    <row r="68" spans="1:9" s="6" customFormat="1" ht="56.25" customHeight="1">
      <c r="A68" s="122" t="s">
        <v>48</v>
      </c>
      <c r="B68" s="78">
        <f t="shared" si="0"/>
        <v>486.487</v>
      </c>
      <c r="C68" s="88">
        <f>C70+C72</f>
        <v>486.487</v>
      </c>
      <c r="D68" s="175"/>
      <c r="E68" s="175"/>
      <c r="F68" s="24"/>
      <c r="G68" s="7"/>
      <c r="H68" s="7"/>
      <c r="I68" s="7"/>
    </row>
    <row r="69" spans="1:9" s="6" customFormat="1" ht="36" customHeight="1">
      <c r="A69" s="52" t="s">
        <v>49</v>
      </c>
      <c r="B69" s="119">
        <f t="shared" si="0"/>
        <v>0.8069999999999999</v>
      </c>
      <c r="C69" s="88">
        <f>C71+C73</f>
        <v>0.8069999999999999</v>
      </c>
      <c r="D69" s="175"/>
      <c r="E69" s="175"/>
      <c r="F69" s="24"/>
      <c r="G69" s="7"/>
      <c r="H69" s="7"/>
      <c r="I69" s="7"/>
    </row>
    <row r="70" spans="1:9" s="6" customFormat="1" ht="28.5" customHeight="1">
      <c r="A70" s="61" t="s">
        <v>50</v>
      </c>
      <c r="B70" s="65">
        <f t="shared" si="0"/>
        <v>302.057</v>
      </c>
      <c r="C70" s="63">
        <v>302.057</v>
      </c>
      <c r="D70" s="64"/>
      <c r="E70" s="64"/>
      <c r="F70" s="24"/>
      <c r="G70" s="7"/>
      <c r="H70" s="7"/>
      <c r="I70" s="7"/>
    </row>
    <row r="71" spans="1:9" s="6" customFormat="1" ht="28.5" customHeight="1">
      <c r="A71" s="61" t="s">
        <v>51</v>
      </c>
      <c r="B71" s="65">
        <f>C71+D71+E71+F71</f>
        <v>0.503</v>
      </c>
      <c r="C71" s="63">
        <v>0.503</v>
      </c>
      <c r="D71" s="65"/>
      <c r="E71" s="65"/>
      <c r="F71" s="24"/>
      <c r="G71" s="7"/>
      <c r="H71" s="7"/>
      <c r="I71" s="7"/>
    </row>
    <row r="72" spans="1:9" s="6" customFormat="1" ht="28.5" customHeight="1">
      <c r="A72" s="61" t="s">
        <v>52</v>
      </c>
      <c r="B72" s="65">
        <f t="shared" si="0"/>
        <v>184.43</v>
      </c>
      <c r="C72" s="63">
        <v>184.43</v>
      </c>
      <c r="D72" s="64"/>
      <c r="E72" s="64"/>
      <c r="F72" s="24"/>
      <c r="G72" s="7"/>
      <c r="H72" s="7"/>
      <c r="I72" s="7"/>
    </row>
    <row r="73" spans="1:9" s="6" customFormat="1" ht="28.5" customHeight="1">
      <c r="A73" s="61" t="s">
        <v>53</v>
      </c>
      <c r="B73" s="65">
        <f>C73+D73+E73+F73</f>
        <v>0.304</v>
      </c>
      <c r="C73" s="63">
        <v>0.304</v>
      </c>
      <c r="D73" s="65"/>
      <c r="E73" s="65"/>
      <c r="F73" s="24"/>
      <c r="G73" s="7"/>
      <c r="H73" s="7"/>
      <c r="I73" s="7"/>
    </row>
    <row r="74" spans="1:9" s="20" customFormat="1" ht="18" customHeight="1">
      <c r="A74" s="39" t="s">
        <v>14</v>
      </c>
      <c r="B74" s="11">
        <f t="shared" si="0"/>
        <v>0</v>
      </c>
      <c r="C74" s="23">
        <f>C75+C76</f>
        <v>0</v>
      </c>
      <c r="D74" s="11"/>
      <c r="E74" s="23">
        <f>E75+E76</f>
        <v>0</v>
      </c>
      <c r="F74" s="24">
        <f>F75+F76</f>
        <v>0</v>
      </c>
      <c r="G74" s="7"/>
      <c r="H74" s="7"/>
      <c r="I74" s="7"/>
    </row>
    <row r="75" spans="1:9" s="2" customFormat="1" ht="19.5" customHeight="1">
      <c r="A75" s="39" t="s">
        <v>15</v>
      </c>
      <c r="B75" s="11">
        <f t="shared" si="0"/>
        <v>0</v>
      </c>
      <c r="C75" s="14"/>
      <c r="D75" s="11"/>
      <c r="E75" s="11"/>
      <c r="F75" s="12"/>
      <c r="G75" s="7"/>
      <c r="H75" s="7"/>
      <c r="I75" s="7"/>
    </row>
    <row r="76" spans="1:9" s="2" customFormat="1" ht="19.5" customHeight="1">
      <c r="A76" s="39" t="s">
        <v>16</v>
      </c>
      <c r="B76" s="11">
        <f t="shared" si="0"/>
        <v>0</v>
      </c>
      <c r="C76" s="14"/>
      <c r="D76" s="11"/>
      <c r="E76" s="11"/>
      <c r="F76" s="12"/>
      <c r="G76" s="7"/>
      <c r="H76" s="7"/>
      <c r="I76" s="7"/>
    </row>
    <row r="77" spans="1:9" s="2" customFormat="1" ht="84" customHeight="1">
      <c r="A77" s="118" t="s">
        <v>33</v>
      </c>
      <c r="B77" s="11">
        <f aca="true" t="shared" si="1" ref="B77:B120">C77+D77+E77+F77</f>
        <v>1628.63</v>
      </c>
      <c r="C77" s="23">
        <f>C78+C79</f>
        <v>1001.032</v>
      </c>
      <c r="D77" s="23">
        <f>D78+D81</f>
        <v>0</v>
      </c>
      <c r="E77" s="23">
        <f>E78+E81</f>
        <v>229.483</v>
      </c>
      <c r="F77" s="24">
        <f>F78+F81</f>
        <v>398.115</v>
      </c>
      <c r="G77" s="7"/>
      <c r="H77" s="7"/>
      <c r="I77" s="7"/>
    </row>
    <row r="78" spans="1:9" s="2" customFormat="1" ht="31.5" customHeight="1">
      <c r="A78" s="39" t="s">
        <v>17</v>
      </c>
      <c r="B78" s="11">
        <f t="shared" si="1"/>
        <v>478.0150000000001</v>
      </c>
      <c r="C78" s="23">
        <f>1001.032-C79</f>
        <v>142.66000000000008</v>
      </c>
      <c r="D78" s="23"/>
      <c r="E78" s="23">
        <f>209.495+19.988</f>
        <v>229.483</v>
      </c>
      <c r="F78" s="24">
        <f>0.257+105.615</f>
        <v>105.872</v>
      </c>
      <c r="G78" s="7"/>
      <c r="H78" s="7"/>
      <c r="I78" s="7"/>
    </row>
    <row r="79" spans="1:6" s="20" customFormat="1" ht="42" customHeight="1">
      <c r="A79" s="50" t="s">
        <v>79</v>
      </c>
      <c r="B79" s="11">
        <f>C79+D79+E79+F79</f>
        <v>858.372</v>
      </c>
      <c r="C79" s="23">
        <v>858.372</v>
      </c>
      <c r="D79" s="11"/>
      <c r="E79" s="11"/>
      <c r="F79" s="12"/>
    </row>
    <row r="80" spans="1:6" s="2" customFormat="1" ht="34.5" customHeight="1">
      <c r="A80" s="50" t="s">
        <v>43</v>
      </c>
      <c r="B80" s="119">
        <f>C80+D80+E80+F80</f>
        <v>1.287</v>
      </c>
      <c r="C80" s="23">
        <v>1.287</v>
      </c>
      <c r="D80" s="116"/>
      <c r="E80" s="116"/>
      <c r="F80" s="60"/>
    </row>
    <row r="81" spans="1:9" s="20" customFormat="1" ht="17.25" customHeight="1">
      <c r="A81" s="39" t="s">
        <v>14</v>
      </c>
      <c r="B81" s="11">
        <f t="shared" si="1"/>
        <v>292.243</v>
      </c>
      <c r="C81" s="23">
        <f>C82+C83</f>
        <v>0</v>
      </c>
      <c r="D81" s="23">
        <f>D82+D83</f>
        <v>0</v>
      </c>
      <c r="E81" s="23">
        <f>E82+E83</f>
        <v>0</v>
      </c>
      <c r="F81" s="24">
        <f>F82+F83</f>
        <v>292.243</v>
      </c>
      <c r="G81" s="7"/>
      <c r="H81" s="7"/>
      <c r="I81" s="7"/>
    </row>
    <row r="82" spans="1:9" s="2" customFormat="1" ht="19.5" customHeight="1">
      <c r="A82" s="39" t="s">
        <v>15</v>
      </c>
      <c r="B82" s="11">
        <f t="shared" si="1"/>
        <v>255.04</v>
      </c>
      <c r="C82" s="14"/>
      <c r="D82" s="11"/>
      <c r="E82" s="11"/>
      <c r="F82" s="12">
        <v>255.04</v>
      </c>
      <c r="G82" s="7"/>
      <c r="H82" s="7"/>
      <c r="I82" s="7"/>
    </row>
    <row r="83" spans="1:9" s="2" customFormat="1" ht="19.5" customHeight="1">
      <c r="A83" s="39" t="s">
        <v>16</v>
      </c>
      <c r="B83" s="11">
        <f t="shared" si="1"/>
        <v>37.203</v>
      </c>
      <c r="C83" s="14"/>
      <c r="D83" s="11"/>
      <c r="E83" s="11"/>
      <c r="F83" s="12">
        <v>37.203</v>
      </c>
      <c r="G83" s="7"/>
      <c r="H83" s="7"/>
      <c r="I83" s="7"/>
    </row>
    <row r="84" spans="1:9" s="2" customFormat="1" ht="23.25" customHeight="1">
      <c r="A84" s="118" t="s">
        <v>29</v>
      </c>
      <c r="B84" s="11">
        <f t="shared" si="1"/>
        <v>2175.817</v>
      </c>
      <c r="C84" s="11">
        <f>C85+C86+C88</f>
        <v>2167.061</v>
      </c>
      <c r="D84" s="11"/>
      <c r="E84" s="11">
        <f>E85+E88</f>
        <v>0</v>
      </c>
      <c r="F84" s="12">
        <f>F85+F88</f>
        <v>8.756</v>
      </c>
      <c r="G84" s="7"/>
      <c r="H84" s="7"/>
      <c r="I84" s="7"/>
    </row>
    <row r="85" spans="1:9" s="2" customFormat="1" ht="23.25" customHeight="1">
      <c r="A85" s="39" t="s">
        <v>17</v>
      </c>
      <c r="B85" s="11">
        <f t="shared" si="1"/>
        <v>607.9490000000002</v>
      </c>
      <c r="C85" s="189">
        <f>2167.061-C86</f>
        <v>599.1930000000002</v>
      </c>
      <c r="D85" s="189"/>
      <c r="E85" s="189"/>
      <c r="F85" s="171">
        <v>8.756</v>
      </c>
      <c r="G85" s="7"/>
      <c r="H85" s="7"/>
      <c r="I85" s="7"/>
    </row>
    <row r="86" spans="1:9" s="46" customFormat="1" ht="35.25" customHeight="1">
      <c r="A86" s="50" t="s">
        <v>56</v>
      </c>
      <c r="B86" s="11">
        <f t="shared" si="1"/>
        <v>1567.868</v>
      </c>
      <c r="C86" s="130">
        <v>1567.868</v>
      </c>
      <c r="D86" s="11"/>
      <c r="E86" s="11"/>
      <c r="F86" s="12"/>
      <c r="G86" s="45"/>
      <c r="H86" s="45"/>
      <c r="I86" s="45"/>
    </row>
    <row r="87" spans="1:9" s="46" customFormat="1" ht="33" customHeight="1">
      <c r="A87" s="50" t="s">
        <v>43</v>
      </c>
      <c r="B87" s="119">
        <f t="shared" si="1"/>
        <v>2.448</v>
      </c>
      <c r="C87" s="130">
        <v>2.448</v>
      </c>
      <c r="D87" s="116"/>
      <c r="E87" s="116"/>
      <c r="F87" s="60"/>
      <c r="G87" s="45"/>
      <c r="H87" s="45"/>
      <c r="I87" s="45"/>
    </row>
    <row r="88" spans="1:9" s="2" customFormat="1" ht="23.25" customHeight="1">
      <c r="A88" s="39" t="s">
        <v>14</v>
      </c>
      <c r="B88" s="11">
        <f t="shared" si="1"/>
        <v>0</v>
      </c>
      <c r="C88" s="14"/>
      <c r="D88" s="11"/>
      <c r="E88" s="11">
        <f>E90+E89</f>
        <v>0</v>
      </c>
      <c r="F88" s="12">
        <f>F90+F89</f>
        <v>0</v>
      </c>
      <c r="G88" s="7"/>
      <c r="H88" s="7"/>
      <c r="I88" s="7"/>
    </row>
    <row r="89" spans="1:9" s="2" customFormat="1" ht="23.25" customHeight="1">
      <c r="A89" s="39" t="s">
        <v>15</v>
      </c>
      <c r="B89" s="11">
        <f t="shared" si="1"/>
        <v>0</v>
      </c>
      <c r="C89" s="14"/>
      <c r="D89" s="11"/>
      <c r="E89" s="13"/>
      <c r="F89" s="19"/>
      <c r="G89" s="7"/>
      <c r="H89" s="7"/>
      <c r="I89" s="7"/>
    </row>
    <row r="90" spans="1:9" s="2" customFormat="1" ht="23.25" customHeight="1">
      <c r="A90" s="39" t="s">
        <v>16</v>
      </c>
      <c r="B90" s="11">
        <f t="shared" si="1"/>
        <v>0</v>
      </c>
      <c r="C90" s="14"/>
      <c r="D90" s="11"/>
      <c r="E90" s="13"/>
      <c r="F90" s="19"/>
      <c r="G90" s="7"/>
      <c r="H90" s="7"/>
      <c r="I90" s="7"/>
    </row>
    <row r="91" spans="1:9" s="2" customFormat="1" ht="23.25" customHeight="1">
      <c r="A91" s="118" t="s">
        <v>32</v>
      </c>
      <c r="B91" s="11">
        <f t="shared" si="1"/>
        <v>9.853</v>
      </c>
      <c r="C91" s="11">
        <f>C92+C93</f>
        <v>0</v>
      </c>
      <c r="D91" s="11"/>
      <c r="E91" s="11">
        <f>E92+E93</f>
        <v>9.853</v>
      </c>
      <c r="F91" s="12">
        <f>F92+F93</f>
        <v>0</v>
      </c>
      <c r="G91" s="7"/>
      <c r="H91" s="7"/>
      <c r="I91" s="7"/>
    </row>
    <row r="92" spans="1:9" s="2" customFormat="1" ht="23.25" customHeight="1">
      <c r="A92" s="39" t="s">
        <v>17</v>
      </c>
      <c r="B92" s="11">
        <f t="shared" si="1"/>
        <v>9.853</v>
      </c>
      <c r="C92" s="66"/>
      <c r="D92" s="66"/>
      <c r="E92" s="66">
        <v>9.853</v>
      </c>
      <c r="F92" s="60"/>
      <c r="G92" s="7"/>
      <c r="H92" s="7"/>
      <c r="I92" s="7"/>
    </row>
    <row r="93" spans="1:9" s="2" customFormat="1" ht="23.25" customHeight="1">
      <c r="A93" s="39" t="s">
        <v>14</v>
      </c>
      <c r="B93" s="11">
        <f t="shared" si="1"/>
        <v>0</v>
      </c>
      <c r="C93" s="14"/>
      <c r="D93" s="11"/>
      <c r="E93" s="11">
        <f>E95+E94</f>
        <v>0</v>
      </c>
      <c r="F93" s="12">
        <f>F95+F94</f>
        <v>0</v>
      </c>
      <c r="G93" s="7"/>
      <c r="H93" s="7"/>
      <c r="I93" s="7"/>
    </row>
    <row r="94" spans="1:9" s="2" customFormat="1" ht="23.25" customHeight="1">
      <c r="A94" s="39" t="s">
        <v>15</v>
      </c>
      <c r="B94" s="11">
        <f t="shared" si="1"/>
        <v>0</v>
      </c>
      <c r="C94" s="14"/>
      <c r="D94" s="11"/>
      <c r="E94" s="13"/>
      <c r="F94" s="19"/>
      <c r="G94" s="7"/>
      <c r="H94" s="7"/>
      <c r="I94" s="7"/>
    </row>
    <row r="95" spans="1:9" s="2" customFormat="1" ht="23.25" customHeight="1">
      <c r="A95" s="39" t="s">
        <v>16</v>
      </c>
      <c r="B95" s="11">
        <f t="shared" si="1"/>
        <v>0</v>
      </c>
      <c r="C95" s="14"/>
      <c r="D95" s="11"/>
      <c r="E95" s="13"/>
      <c r="F95" s="19"/>
      <c r="G95" s="7"/>
      <c r="H95" s="7"/>
      <c r="I95" s="7"/>
    </row>
    <row r="96" spans="1:9" s="2" customFormat="1" ht="44.25" customHeight="1">
      <c r="A96" s="118" t="s">
        <v>28</v>
      </c>
      <c r="B96" s="11">
        <f t="shared" si="1"/>
        <v>75.91499999999999</v>
      </c>
      <c r="C96" s="14"/>
      <c r="D96" s="11"/>
      <c r="E96" s="11">
        <f>E97+E98</f>
        <v>0</v>
      </c>
      <c r="F96" s="12">
        <f>F97+F98</f>
        <v>75.91499999999999</v>
      </c>
      <c r="G96" s="7"/>
      <c r="H96" s="7"/>
      <c r="I96" s="7"/>
    </row>
    <row r="97" spans="1:9" s="2" customFormat="1" ht="23.25" customHeight="1">
      <c r="A97" s="39" t="s">
        <v>17</v>
      </c>
      <c r="B97" s="11">
        <f t="shared" si="1"/>
        <v>0.845</v>
      </c>
      <c r="C97" s="14"/>
      <c r="D97" s="11"/>
      <c r="E97" s="11"/>
      <c r="F97" s="171">
        <v>0.845</v>
      </c>
      <c r="G97" s="7"/>
      <c r="H97" s="7"/>
      <c r="I97" s="7"/>
    </row>
    <row r="98" spans="1:9" s="2" customFormat="1" ht="23.25" customHeight="1">
      <c r="A98" s="39" t="s">
        <v>14</v>
      </c>
      <c r="B98" s="11">
        <f t="shared" si="1"/>
        <v>75.07</v>
      </c>
      <c r="C98" s="14"/>
      <c r="D98" s="11"/>
      <c r="E98" s="11">
        <f>E100+E99</f>
        <v>0</v>
      </c>
      <c r="F98" s="12">
        <f>F100+F99</f>
        <v>75.07</v>
      </c>
      <c r="G98" s="7"/>
      <c r="H98" s="7"/>
      <c r="I98" s="7"/>
    </row>
    <row r="99" spans="1:9" s="2" customFormat="1" ht="23.25" customHeight="1">
      <c r="A99" s="39" t="s">
        <v>15</v>
      </c>
      <c r="B99" s="11">
        <f t="shared" si="1"/>
        <v>75.07</v>
      </c>
      <c r="C99" s="14"/>
      <c r="D99" s="11"/>
      <c r="E99" s="13"/>
      <c r="F99" s="19">
        <v>75.07</v>
      </c>
      <c r="G99" s="7"/>
      <c r="H99" s="7"/>
      <c r="I99" s="7"/>
    </row>
    <row r="100" spans="1:9" s="2" customFormat="1" ht="23.25" customHeight="1">
      <c r="A100" s="39" t="s">
        <v>16</v>
      </c>
      <c r="B100" s="11">
        <f t="shared" si="1"/>
        <v>0</v>
      </c>
      <c r="C100" s="14"/>
      <c r="D100" s="11"/>
      <c r="E100" s="13"/>
      <c r="F100" s="19"/>
      <c r="G100" s="7"/>
      <c r="H100" s="7"/>
      <c r="I100" s="7"/>
    </row>
    <row r="101" spans="1:9" s="2" customFormat="1" ht="47.25" customHeight="1">
      <c r="A101" s="118" t="s">
        <v>34</v>
      </c>
      <c r="B101" s="11">
        <f t="shared" si="1"/>
        <v>210.542</v>
      </c>
      <c r="C101" s="14"/>
      <c r="D101" s="11"/>
      <c r="E101" s="11">
        <f>E102+E103</f>
        <v>10.905</v>
      </c>
      <c r="F101" s="12">
        <f>F102+F103</f>
        <v>199.637</v>
      </c>
      <c r="G101" s="7"/>
      <c r="H101" s="7"/>
      <c r="I101" s="7"/>
    </row>
    <row r="102" spans="1:9" s="2" customFormat="1" ht="23.25" customHeight="1">
      <c r="A102" s="39" t="s">
        <v>17</v>
      </c>
      <c r="B102" s="11">
        <f t="shared" si="1"/>
        <v>66.79299999999999</v>
      </c>
      <c r="C102" s="14"/>
      <c r="D102" s="11"/>
      <c r="E102" s="189">
        <v>10.905</v>
      </c>
      <c r="F102" s="24">
        <v>55.888</v>
      </c>
      <c r="G102" s="7"/>
      <c r="H102" s="7"/>
      <c r="I102" s="7"/>
    </row>
    <row r="103" spans="1:9" s="2" customFormat="1" ht="23.25" customHeight="1">
      <c r="A103" s="39" t="s">
        <v>14</v>
      </c>
      <c r="B103" s="11">
        <f t="shared" si="1"/>
        <v>143.749</v>
      </c>
      <c r="C103" s="14"/>
      <c r="D103" s="11"/>
      <c r="E103" s="11">
        <f>E105+E104</f>
        <v>0</v>
      </c>
      <c r="F103" s="12">
        <f>F105+F104</f>
        <v>143.749</v>
      </c>
      <c r="G103" s="7"/>
      <c r="H103" s="7"/>
      <c r="I103" s="7"/>
    </row>
    <row r="104" spans="1:9" s="2" customFormat="1" ht="23.25" customHeight="1">
      <c r="A104" s="39" t="s">
        <v>15</v>
      </c>
      <c r="B104" s="11">
        <f t="shared" si="1"/>
        <v>0</v>
      </c>
      <c r="C104" s="14"/>
      <c r="D104" s="11"/>
      <c r="E104" s="11"/>
      <c r="F104" s="12"/>
      <c r="G104" s="7"/>
      <c r="H104" s="7"/>
      <c r="I104" s="7"/>
    </row>
    <row r="105" spans="1:9" s="2" customFormat="1" ht="23.25" customHeight="1">
      <c r="A105" s="39" t="s">
        <v>16</v>
      </c>
      <c r="B105" s="11">
        <f t="shared" si="1"/>
        <v>143.749</v>
      </c>
      <c r="C105" s="14"/>
      <c r="D105" s="11"/>
      <c r="E105" s="11"/>
      <c r="F105" s="12">
        <v>143.749</v>
      </c>
      <c r="G105" s="7"/>
      <c r="H105" s="7"/>
      <c r="I105" s="7"/>
    </row>
    <row r="106" spans="1:9" s="2" customFormat="1" ht="23.25" customHeight="1">
      <c r="A106" s="118" t="s">
        <v>26</v>
      </c>
      <c r="B106" s="11">
        <f t="shared" si="1"/>
        <v>116.253</v>
      </c>
      <c r="C106" s="11">
        <f>C107+C108</f>
        <v>0</v>
      </c>
      <c r="D106" s="11"/>
      <c r="E106" s="11">
        <f>E107+E108</f>
        <v>116.253</v>
      </c>
      <c r="F106" s="12">
        <f>F107+F108</f>
        <v>0</v>
      </c>
      <c r="G106" s="7"/>
      <c r="H106" s="7"/>
      <c r="I106" s="7"/>
    </row>
    <row r="107" spans="1:9" s="2" customFormat="1" ht="23.25" customHeight="1">
      <c r="A107" s="39" t="s">
        <v>17</v>
      </c>
      <c r="B107" s="11">
        <f t="shared" si="1"/>
        <v>116.253</v>
      </c>
      <c r="C107" s="66"/>
      <c r="D107" s="66"/>
      <c r="E107" s="66">
        <v>116.253</v>
      </c>
      <c r="F107" s="60"/>
      <c r="G107" s="7"/>
      <c r="H107" s="7"/>
      <c r="I107" s="7"/>
    </row>
    <row r="108" spans="1:9" s="2" customFormat="1" ht="23.25" customHeight="1">
      <c r="A108" s="39" t="s">
        <v>14</v>
      </c>
      <c r="B108" s="11">
        <f t="shared" si="1"/>
        <v>0</v>
      </c>
      <c r="C108" s="14"/>
      <c r="D108" s="11"/>
      <c r="E108" s="11">
        <f>E110+E109</f>
        <v>0</v>
      </c>
      <c r="F108" s="12">
        <f>F110+F109</f>
        <v>0</v>
      </c>
      <c r="G108" s="7"/>
      <c r="H108" s="7"/>
      <c r="I108" s="7"/>
    </row>
    <row r="109" spans="1:9" s="2" customFormat="1" ht="23.25" customHeight="1">
      <c r="A109" s="39" t="s">
        <v>15</v>
      </c>
      <c r="B109" s="11">
        <f t="shared" si="1"/>
        <v>0</v>
      </c>
      <c r="C109" s="14"/>
      <c r="D109" s="11"/>
      <c r="E109" s="13"/>
      <c r="F109" s="19"/>
      <c r="G109" s="7"/>
      <c r="H109" s="7"/>
      <c r="I109" s="7"/>
    </row>
    <row r="110" spans="1:9" s="2" customFormat="1" ht="23.25" customHeight="1">
      <c r="A110" s="39" t="s">
        <v>16</v>
      </c>
      <c r="B110" s="11">
        <f t="shared" si="1"/>
        <v>0</v>
      </c>
      <c r="C110" s="14"/>
      <c r="D110" s="11"/>
      <c r="E110" s="13"/>
      <c r="F110" s="19"/>
      <c r="G110" s="7"/>
      <c r="H110" s="7"/>
      <c r="I110" s="7"/>
    </row>
    <row r="111" spans="1:9" s="2" customFormat="1" ht="44.25" customHeight="1">
      <c r="A111" s="118" t="s">
        <v>27</v>
      </c>
      <c r="B111" s="11">
        <f t="shared" si="1"/>
        <v>349.822</v>
      </c>
      <c r="C111" s="14"/>
      <c r="D111" s="11"/>
      <c r="E111" s="11">
        <f>E112+E113</f>
        <v>349.822</v>
      </c>
      <c r="F111" s="12">
        <f>F112+F113</f>
        <v>0</v>
      </c>
      <c r="G111" s="7"/>
      <c r="H111" s="7"/>
      <c r="I111" s="7"/>
    </row>
    <row r="112" spans="1:9" s="2" customFormat="1" ht="23.25" customHeight="1">
      <c r="A112" s="39" t="s">
        <v>17</v>
      </c>
      <c r="B112" s="11">
        <f t="shared" si="1"/>
        <v>349.822</v>
      </c>
      <c r="C112" s="14"/>
      <c r="D112" s="11"/>
      <c r="E112" s="11">
        <v>349.822</v>
      </c>
      <c r="F112" s="171"/>
      <c r="G112" s="7"/>
      <c r="H112" s="7"/>
      <c r="I112" s="7"/>
    </row>
    <row r="113" spans="1:9" s="2" customFormat="1" ht="23.25" customHeight="1">
      <c r="A113" s="39" t="s">
        <v>14</v>
      </c>
      <c r="B113" s="11">
        <f t="shared" si="1"/>
        <v>0</v>
      </c>
      <c r="C113" s="14"/>
      <c r="D113" s="11"/>
      <c r="E113" s="11">
        <f>E115+E114</f>
        <v>0</v>
      </c>
      <c r="F113" s="12">
        <f>F115+F114</f>
        <v>0</v>
      </c>
      <c r="G113" s="7"/>
      <c r="H113" s="7"/>
      <c r="I113" s="7"/>
    </row>
    <row r="114" spans="1:9" s="2" customFormat="1" ht="23.25" customHeight="1">
      <c r="A114" s="39" t="s">
        <v>15</v>
      </c>
      <c r="B114" s="11">
        <f t="shared" si="1"/>
        <v>0</v>
      </c>
      <c r="C114" s="14"/>
      <c r="D114" s="11"/>
      <c r="E114" s="13"/>
      <c r="F114" s="19"/>
      <c r="G114" s="7"/>
      <c r="H114" s="7"/>
      <c r="I114" s="7"/>
    </row>
    <row r="115" spans="1:9" s="2" customFormat="1" ht="23.25" customHeight="1">
      <c r="A115" s="39" t="s">
        <v>16</v>
      </c>
      <c r="B115" s="11">
        <f t="shared" si="1"/>
        <v>0</v>
      </c>
      <c r="C115" s="14"/>
      <c r="D115" s="11"/>
      <c r="E115" s="13"/>
      <c r="F115" s="19"/>
      <c r="G115" s="7"/>
      <c r="H115" s="7"/>
      <c r="I115" s="7"/>
    </row>
    <row r="116" spans="1:9" s="2" customFormat="1" ht="32.25" customHeight="1">
      <c r="A116" s="118" t="s">
        <v>45</v>
      </c>
      <c r="B116" s="11">
        <f t="shared" si="1"/>
        <v>0</v>
      </c>
      <c r="C116" s="14"/>
      <c r="D116" s="11"/>
      <c r="E116" s="11">
        <f>E117+E118</f>
        <v>0</v>
      </c>
      <c r="F116" s="12">
        <f>F117+F118</f>
        <v>0</v>
      </c>
      <c r="G116" s="7"/>
      <c r="H116" s="7"/>
      <c r="I116" s="7"/>
    </row>
    <row r="117" spans="1:9" s="2" customFormat="1" ht="23.25" customHeight="1">
      <c r="A117" s="39" t="s">
        <v>17</v>
      </c>
      <c r="B117" s="11">
        <f t="shared" si="1"/>
        <v>0</v>
      </c>
      <c r="C117" s="14"/>
      <c r="D117" s="11"/>
      <c r="E117" s="11"/>
      <c r="F117" s="171"/>
      <c r="G117" s="7"/>
      <c r="H117" s="7"/>
      <c r="I117" s="7"/>
    </row>
    <row r="118" spans="1:9" s="2" customFormat="1" ht="23.25" customHeight="1">
      <c r="A118" s="39" t="s">
        <v>14</v>
      </c>
      <c r="B118" s="11">
        <f t="shared" si="1"/>
        <v>0</v>
      </c>
      <c r="C118" s="14"/>
      <c r="D118" s="11"/>
      <c r="E118" s="11">
        <f>E120+E119</f>
        <v>0</v>
      </c>
      <c r="F118" s="12">
        <f>F120+F119</f>
        <v>0</v>
      </c>
      <c r="G118" s="7"/>
      <c r="H118" s="7"/>
      <c r="I118" s="7"/>
    </row>
    <row r="119" spans="1:9" s="2" customFormat="1" ht="23.25" customHeight="1">
      <c r="A119" s="39" t="s">
        <v>15</v>
      </c>
      <c r="B119" s="11">
        <f t="shared" si="1"/>
        <v>0</v>
      </c>
      <c r="C119" s="14"/>
      <c r="D119" s="11"/>
      <c r="E119" s="11"/>
      <c r="F119" s="12"/>
      <c r="G119" s="7"/>
      <c r="H119" s="7"/>
      <c r="I119" s="7"/>
    </row>
    <row r="120" spans="1:9" s="2" customFormat="1" ht="23.25" customHeight="1">
      <c r="A120" s="39" t="s">
        <v>16</v>
      </c>
      <c r="B120" s="11">
        <f t="shared" si="1"/>
        <v>0</v>
      </c>
      <c r="C120" s="14"/>
      <c r="D120" s="11"/>
      <c r="E120" s="11"/>
      <c r="F120" s="12"/>
      <c r="G120" s="7"/>
      <c r="H120" s="7"/>
      <c r="I120" s="7"/>
    </row>
    <row r="121" spans="1:9" s="2" customFormat="1" ht="32.25" customHeight="1">
      <c r="A121" s="118" t="s">
        <v>58</v>
      </c>
      <c r="B121" s="11">
        <f>C121+D121+E121+F121</f>
        <v>129.673</v>
      </c>
      <c r="C121" s="14"/>
      <c r="D121" s="11"/>
      <c r="E121" s="11">
        <f>E122+E123</f>
        <v>129.673</v>
      </c>
      <c r="F121" s="12">
        <f>F122+F123</f>
        <v>0</v>
      </c>
      <c r="G121" s="7"/>
      <c r="H121" s="7"/>
      <c r="I121" s="7"/>
    </row>
    <row r="122" spans="1:9" s="2" customFormat="1" ht="23.25" customHeight="1">
      <c r="A122" s="39" t="s">
        <v>17</v>
      </c>
      <c r="B122" s="11">
        <f>C122+D122+E122+F122</f>
        <v>66.438</v>
      </c>
      <c r="C122" s="14"/>
      <c r="D122" s="11"/>
      <c r="E122" s="11">
        <v>66.438</v>
      </c>
      <c r="F122" s="171"/>
      <c r="G122" s="7"/>
      <c r="H122" s="7"/>
      <c r="I122" s="7"/>
    </row>
    <row r="123" spans="1:9" s="2" customFormat="1" ht="23.25" customHeight="1">
      <c r="A123" s="39" t="s">
        <v>14</v>
      </c>
      <c r="B123" s="11">
        <f>C123+D123+E123+F123</f>
        <v>63.235</v>
      </c>
      <c r="C123" s="14"/>
      <c r="D123" s="11"/>
      <c r="E123" s="11">
        <f>E125+E124</f>
        <v>63.235</v>
      </c>
      <c r="F123" s="12">
        <f>F125+F124</f>
        <v>0</v>
      </c>
      <c r="G123" s="7"/>
      <c r="H123" s="7"/>
      <c r="I123" s="7"/>
    </row>
    <row r="124" spans="1:9" s="2" customFormat="1" ht="23.25" customHeight="1">
      <c r="A124" s="39" t="s">
        <v>15</v>
      </c>
      <c r="B124" s="11">
        <f>C124+D124+E124+F124</f>
        <v>63.235</v>
      </c>
      <c r="C124" s="14"/>
      <c r="D124" s="11"/>
      <c r="E124" s="11">
        <v>63.235</v>
      </c>
      <c r="F124" s="12"/>
      <c r="G124" s="7"/>
      <c r="H124" s="7"/>
      <c r="I124" s="7"/>
    </row>
    <row r="125" spans="1:9" s="2" customFormat="1" ht="23.25" customHeight="1">
      <c r="A125" s="39" t="s">
        <v>16</v>
      </c>
      <c r="B125" s="11">
        <f>C125+D125+E125+F125</f>
        <v>0</v>
      </c>
      <c r="C125" s="14"/>
      <c r="D125" s="11"/>
      <c r="E125" s="11"/>
      <c r="F125" s="12"/>
      <c r="G125" s="7"/>
      <c r="H125" s="7"/>
      <c r="I125" s="7"/>
    </row>
    <row r="126" spans="1:9" s="2" customFormat="1" ht="24.75" customHeight="1">
      <c r="A126" s="118" t="s">
        <v>7</v>
      </c>
      <c r="B126" s="11">
        <f aca="true" t="shared" si="2" ref="B126:B159">C126+D126+E126+F126</f>
        <v>1386.549</v>
      </c>
      <c r="C126" s="23">
        <f>C127+C128</f>
        <v>0</v>
      </c>
      <c r="D126" s="11"/>
      <c r="E126" s="23">
        <f>E127+E128</f>
        <v>655.228</v>
      </c>
      <c r="F126" s="24">
        <f>F127+F128</f>
        <v>731.321</v>
      </c>
      <c r="G126" s="7"/>
      <c r="H126" s="7"/>
      <c r="I126" s="7"/>
    </row>
    <row r="127" spans="1:9" s="2" customFormat="1" ht="24.75" customHeight="1">
      <c r="A127" s="39" t="s">
        <v>17</v>
      </c>
      <c r="B127" s="11">
        <f t="shared" si="2"/>
        <v>566.79</v>
      </c>
      <c r="C127" s="11"/>
      <c r="D127" s="11"/>
      <c r="E127" s="23">
        <v>455.479</v>
      </c>
      <c r="F127" s="24">
        <v>111.311</v>
      </c>
      <c r="G127" s="7"/>
      <c r="H127" s="7"/>
      <c r="I127" s="7"/>
    </row>
    <row r="128" spans="1:9" s="20" customFormat="1" ht="24.75" customHeight="1">
      <c r="A128" s="39" t="s">
        <v>14</v>
      </c>
      <c r="B128" s="11">
        <f t="shared" si="2"/>
        <v>819.759</v>
      </c>
      <c r="C128" s="11"/>
      <c r="D128" s="11"/>
      <c r="E128" s="23">
        <f>E129+E130+E131</f>
        <v>199.749</v>
      </c>
      <c r="F128" s="24">
        <f>F129+F130+F131</f>
        <v>620.01</v>
      </c>
      <c r="G128" s="7"/>
      <c r="H128" s="7"/>
      <c r="I128" s="7"/>
    </row>
    <row r="129" spans="1:9" s="2" customFormat="1" ht="24.75" customHeight="1">
      <c r="A129" s="39" t="s">
        <v>15</v>
      </c>
      <c r="B129" s="11">
        <f t="shared" si="2"/>
        <v>624.039</v>
      </c>
      <c r="C129" s="11"/>
      <c r="D129" s="11"/>
      <c r="E129" s="14">
        <v>186.511</v>
      </c>
      <c r="F129" s="15">
        <v>437.528</v>
      </c>
      <c r="G129" s="7"/>
      <c r="H129" s="7"/>
      <c r="I129" s="7"/>
    </row>
    <row r="130" spans="1:6" s="7" customFormat="1" ht="25.5" customHeight="1">
      <c r="A130" s="47" t="s">
        <v>57</v>
      </c>
      <c r="B130" s="11">
        <f>C130+D130+E130+F130</f>
        <v>86.08000000000001</v>
      </c>
      <c r="C130" s="14"/>
      <c r="D130" s="14"/>
      <c r="E130" s="14">
        <v>11.04</v>
      </c>
      <c r="F130" s="15">
        <v>75.04</v>
      </c>
    </row>
    <row r="131" spans="1:9" s="2" customFormat="1" ht="24.75" customHeight="1">
      <c r="A131" s="39" t="s">
        <v>16</v>
      </c>
      <c r="B131" s="11">
        <f t="shared" si="2"/>
        <v>109.63999999999999</v>
      </c>
      <c r="C131" s="11"/>
      <c r="D131" s="11"/>
      <c r="E131" s="14">
        <v>2.198</v>
      </c>
      <c r="F131" s="15">
        <v>107.442</v>
      </c>
      <c r="G131" s="7"/>
      <c r="H131" s="7"/>
      <c r="I131" s="7"/>
    </row>
    <row r="132" spans="1:9" s="2" customFormat="1" ht="24.75" customHeight="1">
      <c r="A132" s="118" t="s">
        <v>5</v>
      </c>
      <c r="B132" s="11">
        <f t="shared" si="2"/>
        <v>2733.981</v>
      </c>
      <c r="C132" s="23">
        <f>C133+C134+C136</f>
        <v>337.055</v>
      </c>
      <c r="D132" s="11"/>
      <c r="E132" s="23">
        <f>E133+E136</f>
        <v>1690.678</v>
      </c>
      <c r="F132" s="24">
        <f>F133+F136</f>
        <v>706.248</v>
      </c>
      <c r="G132" s="7"/>
      <c r="H132" s="7"/>
      <c r="I132" s="7"/>
    </row>
    <row r="133" spans="1:9" s="2" customFormat="1" ht="24.75" customHeight="1">
      <c r="A133" s="39" t="s">
        <v>17</v>
      </c>
      <c r="B133" s="11">
        <f t="shared" si="2"/>
        <v>1449.844</v>
      </c>
      <c r="C133" s="23"/>
      <c r="D133" s="11"/>
      <c r="E133" s="23">
        <v>1237.708</v>
      </c>
      <c r="F133" s="24">
        <v>212.136</v>
      </c>
      <c r="G133" s="7"/>
      <c r="H133" s="7"/>
      <c r="I133" s="7"/>
    </row>
    <row r="134" spans="1:16" s="2" customFormat="1" ht="33.75" customHeight="1">
      <c r="A134" s="50" t="s">
        <v>80</v>
      </c>
      <c r="B134" s="11">
        <f t="shared" si="2"/>
        <v>337.055</v>
      </c>
      <c r="C134" s="130">
        <v>337.055</v>
      </c>
      <c r="D134" s="11"/>
      <c r="E134" s="11"/>
      <c r="F134" s="12"/>
      <c r="G134" s="98"/>
      <c r="H134" s="98"/>
      <c r="I134" s="98"/>
      <c r="J134" s="98"/>
      <c r="K134" s="98"/>
      <c r="L134" s="98"/>
      <c r="M134" s="98"/>
      <c r="N134" s="98"/>
      <c r="O134" s="98"/>
      <c r="P134" s="98"/>
    </row>
    <row r="135" spans="1:16" s="2" customFormat="1" ht="24.75" customHeight="1">
      <c r="A135" s="50" t="s">
        <v>43</v>
      </c>
      <c r="B135" s="119">
        <f t="shared" si="2"/>
        <v>0.502</v>
      </c>
      <c r="C135" s="130">
        <v>0.502</v>
      </c>
      <c r="D135" s="116"/>
      <c r="E135" s="116"/>
      <c r="F135" s="60"/>
      <c r="G135" s="98"/>
      <c r="H135" s="98"/>
      <c r="I135" s="98"/>
      <c r="J135" s="98"/>
      <c r="K135" s="98"/>
      <c r="L135" s="98"/>
      <c r="M135" s="98"/>
      <c r="N135" s="98"/>
      <c r="O135" s="98"/>
      <c r="P135" s="98"/>
    </row>
    <row r="136" spans="1:9" s="20" customFormat="1" ht="24.75" customHeight="1">
      <c r="A136" s="39" t="s">
        <v>14</v>
      </c>
      <c r="B136" s="11">
        <f t="shared" si="2"/>
        <v>947.082</v>
      </c>
      <c r="C136" s="11"/>
      <c r="D136" s="11"/>
      <c r="E136" s="23">
        <f>E137+E138+E139</f>
        <v>452.96999999999997</v>
      </c>
      <c r="F136" s="24">
        <f>F137+F138+F139</f>
        <v>494.112</v>
      </c>
      <c r="G136" s="7"/>
      <c r="H136" s="7"/>
      <c r="I136" s="7"/>
    </row>
    <row r="137" spans="1:9" s="2" customFormat="1" ht="24.75" customHeight="1">
      <c r="A137" s="39" t="s">
        <v>15</v>
      </c>
      <c r="B137" s="11">
        <f t="shared" si="2"/>
        <v>771.3489999999999</v>
      </c>
      <c r="C137" s="14"/>
      <c r="D137" s="14"/>
      <c r="E137" s="14">
        <v>357.001</v>
      </c>
      <c r="F137" s="15">
        <v>414.348</v>
      </c>
      <c r="G137" s="7"/>
      <c r="H137" s="7"/>
      <c r="I137" s="7"/>
    </row>
    <row r="138" spans="1:6" s="7" customFormat="1" ht="25.5" customHeight="1">
      <c r="A138" s="47" t="s">
        <v>57</v>
      </c>
      <c r="B138" s="11">
        <f>C138+D138+E138+F138</f>
        <v>167.692</v>
      </c>
      <c r="C138" s="14"/>
      <c r="D138" s="14"/>
      <c r="E138" s="14">
        <v>87.928</v>
      </c>
      <c r="F138" s="15">
        <v>79.764</v>
      </c>
    </row>
    <row r="139" spans="1:9" s="2" customFormat="1" ht="24.75" customHeight="1">
      <c r="A139" s="39" t="s">
        <v>16</v>
      </c>
      <c r="B139" s="11">
        <f t="shared" si="2"/>
        <v>8.041</v>
      </c>
      <c r="C139" s="14"/>
      <c r="D139" s="14"/>
      <c r="E139" s="14">
        <v>8.041</v>
      </c>
      <c r="F139" s="15"/>
      <c r="G139" s="7"/>
      <c r="H139" s="7"/>
      <c r="I139" s="7"/>
    </row>
    <row r="140" spans="1:9" s="2" customFormat="1" ht="50.25" customHeight="1">
      <c r="A140" s="118" t="s">
        <v>31</v>
      </c>
      <c r="B140" s="11">
        <f t="shared" si="2"/>
        <v>5056.0869999999995</v>
      </c>
      <c r="C140" s="23"/>
      <c r="D140" s="11"/>
      <c r="E140" s="23">
        <f>E141+E142</f>
        <v>1119.016</v>
      </c>
      <c r="F140" s="24">
        <f>F141+F142</f>
        <v>3937.071</v>
      </c>
      <c r="G140" s="7"/>
      <c r="H140" s="7"/>
      <c r="I140" s="7"/>
    </row>
    <row r="141" spans="1:9" s="2" customFormat="1" ht="26.25" customHeight="1">
      <c r="A141" s="39" t="s">
        <v>17</v>
      </c>
      <c r="B141" s="11">
        <f t="shared" si="2"/>
        <v>2165.6530000000002</v>
      </c>
      <c r="C141" s="11"/>
      <c r="D141" s="11"/>
      <c r="E141" s="23">
        <v>1068.566</v>
      </c>
      <c r="F141" s="24">
        <v>1097.087</v>
      </c>
      <c r="G141" s="7"/>
      <c r="H141" s="7"/>
      <c r="I141" s="7"/>
    </row>
    <row r="142" spans="1:9" s="20" customFormat="1" ht="26.25" customHeight="1">
      <c r="A142" s="39" t="s">
        <v>14</v>
      </c>
      <c r="B142" s="11">
        <f t="shared" si="2"/>
        <v>2890.4339999999997</v>
      </c>
      <c r="C142" s="11"/>
      <c r="D142" s="11"/>
      <c r="E142" s="23">
        <f>E143+E144</f>
        <v>50.449999999999996</v>
      </c>
      <c r="F142" s="24">
        <f>F143+F144</f>
        <v>2839.984</v>
      </c>
      <c r="G142" s="7"/>
      <c r="H142" s="7"/>
      <c r="I142" s="7"/>
    </row>
    <row r="143" spans="1:9" s="2" customFormat="1" ht="26.25" customHeight="1">
      <c r="A143" s="39" t="s">
        <v>15</v>
      </c>
      <c r="B143" s="11">
        <f t="shared" si="2"/>
        <v>256.329</v>
      </c>
      <c r="C143" s="13"/>
      <c r="D143" s="11"/>
      <c r="E143" s="14">
        <v>13.668</v>
      </c>
      <c r="F143" s="15">
        <v>242.661</v>
      </c>
      <c r="G143" s="7"/>
      <c r="H143" s="7"/>
      <c r="I143" s="7"/>
    </row>
    <row r="144" spans="1:9" s="2" customFormat="1" ht="26.25" customHeight="1" thickBot="1">
      <c r="A144" s="38" t="s">
        <v>16</v>
      </c>
      <c r="B144" s="28">
        <f t="shared" si="2"/>
        <v>2634.105</v>
      </c>
      <c r="C144" s="29"/>
      <c r="D144" s="28"/>
      <c r="E144" s="33">
        <v>36.782</v>
      </c>
      <c r="F144" s="41">
        <v>2597.323</v>
      </c>
      <c r="G144" s="7"/>
      <c r="H144" s="7"/>
      <c r="I144" s="7"/>
    </row>
    <row r="145" spans="1:6" ht="24.75" customHeight="1" thickBot="1">
      <c r="A145" s="132" t="s">
        <v>17</v>
      </c>
      <c r="B145" s="161">
        <f t="shared" si="2"/>
        <v>68083.30099999999</v>
      </c>
      <c r="C145" s="162">
        <f>C146+C147+C151</f>
        <v>34258.327</v>
      </c>
      <c r="D145" s="162">
        <f>D146+D147+D151</f>
        <v>1199.773</v>
      </c>
      <c r="E145" s="162">
        <f>E146+E147+E151</f>
        <v>22408.165999999997</v>
      </c>
      <c r="F145" s="163">
        <f>F146+F147+F151</f>
        <v>10217.035000000002</v>
      </c>
    </row>
    <row r="146" spans="1:9" s="31" customFormat="1" ht="24.75" customHeight="1">
      <c r="A146" s="52" t="s">
        <v>59</v>
      </c>
      <c r="B146" s="68">
        <f t="shared" si="2"/>
        <v>51638.39299999999</v>
      </c>
      <c r="C146" s="172">
        <f>C10+C24+C29+C34+C39+C47+C52+C57+C62+C67+C78+C85+C92+C97+C102+C107+C112+C117+C122+C127+C133+C141</f>
        <v>20562.628999999994</v>
      </c>
      <c r="D146" s="172">
        <f>D10+D24+D29+D34+D39+D47+D52+D57+D62+D67+D78+D85+D92+D97+D102+D107+D112+D117+D122+D127+D133+D141</f>
        <v>663.6869999999999</v>
      </c>
      <c r="E146" s="172">
        <f>E10+E24+E29+E34+E39+E47+E52+E57+E62+E67+E78+E85+E92+E97+E102+E107+E112+E117+E122+E127+E133+E141</f>
        <v>20237.513999999996</v>
      </c>
      <c r="F146" s="173">
        <f>F10+F24+F29+F34+F39+F47+F52+F57+F62+F67+F78+F85+F92+F97+F102+F107+F112+F117+F122+F127+F133+F141</f>
        <v>10174.563000000002</v>
      </c>
      <c r="G146" s="36"/>
      <c r="H146" s="36"/>
      <c r="I146" s="36"/>
    </row>
    <row r="147" spans="1:9" s="22" customFormat="1" ht="24.75" customHeight="1">
      <c r="A147" s="52" t="s">
        <v>61</v>
      </c>
      <c r="B147" s="9">
        <f t="shared" si="2"/>
        <v>15351.749999999998</v>
      </c>
      <c r="C147" s="23">
        <f>C11+C40+C68+C79+C86+C134</f>
        <v>12602.539999999999</v>
      </c>
      <c r="D147" s="23">
        <f aca="true" t="shared" si="3" ref="D147:F148">D11+D40+D68+D86</f>
        <v>536.086</v>
      </c>
      <c r="E147" s="23">
        <f t="shared" si="3"/>
        <v>2170.652</v>
      </c>
      <c r="F147" s="24">
        <f t="shared" si="3"/>
        <v>42.472</v>
      </c>
      <c r="G147" s="37"/>
      <c r="H147" s="37"/>
      <c r="I147" s="37"/>
    </row>
    <row r="148" spans="1:6" s="3" customFormat="1" ht="24.75" customHeight="1">
      <c r="A148" s="52" t="s">
        <v>60</v>
      </c>
      <c r="B148" s="9">
        <f t="shared" si="2"/>
        <v>24.874000000000002</v>
      </c>
      <c r="C148" s="23">
        <f>C12+C41+C69+C80+C87+C135</f>
        <v>19.747</v>
      </c>
      <c r="D148" s="23">
        <f t="shared" si="3"/>
        <v>1.491</v>
      </c>
      <c r="E148" s="23">
        <f t="shared" si="3"/>
        <v>3.565</v>
      </c>
      <c r="F148" s="24">
        <f t="shared" si="3"/>
        <v>0.071</v>
      </c>
    </row>
    <row r="149" spans="1:9" s="80" customFormat="1" ht="33" customHeight="1">
      <c r="A149" s="39" t="s">
        <v>70</v>
      </c>
      <c r="B149" s="9">
        <f t="shared" si="2"/>
        <v>2146.61</v>
      </c>
      <c r="C149" s="23">
        <f>C17</f>
        <v>2146.61</v>
      </c>
      <c r="D149" s="23">
        <f>D17</f>
        <v>0</v>
      </c>
      <c r="E149" s="23">
        <f>E17</f>
        <v>0</v>
      </c>
      <c r="F149" s="23">
        <f>F17</f>
        <v>0</v>
      </c>
      <c r="G149" s="37"/>
      <c r="H149" s="37"/>
      <c r="I149" s="37"/>
    </row>
    <row r="150" spans="1:9" s="81" customFormat="1" ht="24.75" customHeight="1">
      <c r="A150" s="52" t="s">
        <v>71</v>
      </c>
      <c r="B150" s="9">
        <f t="shared" si="2"/>
        <v>10.326</v>
      </c>
      <c r="C150" s="23">
        <f>C19</f>
        <v>10.326</v>
      </c>
      <c r="D150" s="23">
        <f>D19</f>
        <v>0</v>
      </c>
      <c r="E150" s="23">
        <f>E19</f>
        <v>0</v>
      </c>
      <c r="F150" s="23">
        <f>F19</f>
        <v>0</v>
      </c>
      <c r="G150" s="3"/>
      <c r="H150" s="3"/>
      <c r="I150" s="3"/>
    </row>
    <row r="151" spans="1:9" s="22" customFormat="1" ht="24.75" customHeight="1">
      <c r="A151" s="136" t="s">
        <v>39</v>
      </c>
      <c r="B151" s="9">
        <f t="shared" si="2"/>
        <v>1093.158</v>
      </c>
      <c r="C151" s="23">
        <f>C8</f>
        <v>1093.158</v>
      </c>
      <c r="D151" s="23"/>
      <c r="E151" s="23"/>
      <c r="F151" s="24"/>
      <c r="G151" s="37"/>
      <c r="H151" s="37"/>
      <c r="I151" s="37"/>
    </row>
    <row r="152" spans="1:6" ht="24.75" customHeight="1" thickBot="1">
      <c r="A152" s="136" t="s">
        <v>40</v>
      </c>
      <c r="B152" s="49">
        <f t="shared" si="2"/>
        <v>2.827</v>
      </c>
      <c r="C152" s="176">
        <f>C9</f>
        <v>2.827</v>
      </c>
      <c r="D152" s="176"/>
      <c r="E152" s="176"/>
      <c r="F152" s="177"/>
    </row>
    <row r="153" spans="1:6" ht="24.75" customHeight="1" thickBot="1">
      <c r="A153" s="139" t="s">
        <v>18</v>
      </c>
      <c r="B153" s="140">
        <f t="shared" si="2"/>
        <v>25437.035</v>
      </c>
      <c r="C153" s="178">
        <f>C154+C155+C156</f>
        <v>101.18799999999999</v>
      </c>
      <c r="D153" s="178">
        <f>D154+D155+D156</f>
        <v>1.44</v>
      </c>
      <c r="E153" s="178">
        <f>E154+E155+E156</f>
        <v>1825.6550000000002</v>
      </c>
      <c r="F153" s="179">
        <f>F154+F155+F156</f>
        <v>23508.752</v>
      </c>
    </row>
    <row r="154" spans="1:6" ht="24.75" customHeight="1">
      <c r="A154" s="143" t="s">
        <v>15</v>
      </c>
      <c r="B154" s="144">
        <f t="shared" si="2"/>
        <v>9653.704000000002</v>
      </c>
      <c r="C154" s="180">
        <f>C14+C26+C31+C36+C43+C49+C54+C59+C64+C75+C82+C89+C94+C99+C104+C109+C114+C119+C124+C129+C137+C143</f>
        <v>12.88</v>
      </c>
      <c r="D154" s="180">
        <f>D14+D26+D31+D36+D43+D49+D54+D59+D64+D75+D82+D89+D94+D99+D104+D109+D114+D119+D124+D129+D137+D143</f>
        <v>0</v>
      </c>
      <c r="E154" s="180">
        <f>E14+E26+E31+E36+E43+E49+E54+E59+E64+E75+E82+E89+E94+E99+E104+E109+E114+E119+E124+E129+E137+E143</f>
        <v>943.133</v>
      </c>
      <c r="F154" s="181">
        <f>F14+F26+F31+F36+F43+F49+F54+F59+F64+F75+F82+F89+F94+F99+F104+F109+F114+F119+F124+F129+F137+F143</f>
        <v>8697.691</v>
      </c>
    </row>
    <row r="155" spans="1:6" ht="24.75" customHeight="1">
      <c r="A155" s="47" t="s">
        <v>57</v>
      </c>
      <c r="B155" s="9">
        <f t="shared" si="2"/>
        <v>317.38800000000003</v>
      </c>
      <c r="C155" s="23">
        <f>C15+C44+C130+C138</f>
        <v>0</v>
      </c>
      <c r="D155" s="23">
        <f>D15+D44+D130+D138</f>
        <v>0</v>
      </c>
      <c r="E155" s="23">
        <f>E15+E44+E130+E138</f>
        <v>98.96799999999999</v>
      </c>
      <c r="F155" s="24">
        <f>F15+F44+F130+F138</f>
        <v>218.42000000000002</v>
      </c>
    </row>
    <row r="156" spans="1:6" ht="24.75" customHeight="1" thickBot="1">
      <c r="A156" s="132" t="s">
        <v>16</v>
      </c>
      <c r="B156" s="49">
        <f t="shared" si="2"/>
        <v>15465.942999999997</v>
      </c>
      <c r="C156" s="176">
        <f>C16+C27+C32+C37++C45+C50+C55+C60+C65+C76+C83+C90+C95+C100+C105+C110+C115+C120+C125+C131+C139+C144</f>
        <v>88.30799999999999</v>
      </c>
      <c r="D156" s="176">
        <f>D16+D27+D32+D37++D45+D50+D55+D60+D65+D76+D83+D90+D95+D100+D105+D110+D115+D120+D125+D131+D139+D144</f>
        <v>1.44</v>
      </c>
      <c r="E156" s="176">
        <f>E16+E27+E32+E37++E45+E50+E55+E60+E65+E76+E83+E90+E95+E100+E105+E110+E115+E120+E125+E131+E139+E144</f>
        <v>783.5540000000001</v>
      </c>
      <c r="F156" s="177">
        <f>F16+F27+F32+F37++F45+F50+F55+F60+F65+F76+F83+F90+F95+F100+F105+F110+F115+F120+F125+F131+F139+F144</f>
        <v>14592.640999999998</v>
      </c>
    </row>
    <row r="157" spans="1:6" ht="24.75" customHeight="1" thickBot="1">
      <c r="A157" s="145" t="s">
        <v>46</v>
      </c>
      <c r="B157" s="85">
        <f t="shared" si="2"/>
        <v>38.026999999999994</v>
      </c>
      <c r="C157" s="182">
        <f>C158+C159</f>
        <v>32.9</v>
      </c>
      <c r="D157" s="182">
        <f>D158+D159</f>
        <v>1.491</v>
      </c>
      <c r="E157" s="182">
        <f>E158+E159</f>
        <v>3.565</v>
      </c>
      <c r="F157" s="183">
        <f>F158+F159</f>
        <v>0.071</v>
      </c>
    </row>
    <row r="158" spans="1:6" ht="27.75" customHeight="1">
      <c r="A158" s="148" t="s">
        <v>47</v>
      </c>
      <c r="B158" s="68">
        <f t="shared" si="2"/>
        <v>35.199999999999996</v>
      </c>
      <c r="C158" s="172">
        <f>C12+C19+C41+C69+C80+C87+C135</f>
        <v>30.072999999999997</v>
      </c>
      <c r="D158" s="172">
        <f>D12+D41+D69+D87</f>
        <v>1.491</v>
      </c>
      <c r="E158" s="172">
        <f>E12+E41+E69+E87</f>
        <v>3.565</v>
      </c>
      <c r="F158" s="173">
        <f>F12+F41+F69+F87</f>
        <v>0.071</v>
      </c>
    </row>
    <row r="159" spans="1:6" ht="27.75" customHeight="1" thickBot="1">
      <c r="A159" s="48" t="s">
        <v>55</v>
      </c>
      <c r="B159" s="49">
        <f t="shared" si="2"/>
        <v>2.827</v>
      </c>
      <c r="C159" s="176">
        <f>C9</f>
        <v>2.827</v>
      </c>
      <c r="D159" s="176">
        <f>D9</f>
        <v>0</v>
      </c>
      <c r="E159" s="176">
        <f>E9</f>
        <v>0</v>
      </c>
      <c r="F159" s="177">
        <f>F9</f>
        <v>0</v>
      </c>
    </row>
    <row r="160" spans="1:6" ht="18.75" thickBot="1">
      <c r="A160" s="57"/>
      <c r="B160" s="149"/>
      <c r="C160" s="149"/>
      <c r="D160" s="149"/>
      <c r="E160" s="149"/>
      <c r="F160" s="149"/>
    </row>
    <row r="161" spans="1:6" ht="24" thickBot="1">
      <c r="A161" s="84" t="s">
        <v>62</v>
      </c>
      <c r="B161" s="85">
        <f>C161+D161+E161+F161</f>
        <v>95666.946</v>
      </c>
      <c r="C161" s="86">
        <f>C6+C17+C23+C28+C33+C38+C46+C51+C56+C61+C66+C77+C84+C91+C96+C101+C106+C111+C116+C121+C126+C132+C140</f>
        <v>36506.125</v>
      </c>
      <c r="D161" s="86">
        <f>D6+D17+D23+D28+D33+D38+D46+D51+D56+D61+D66+D77+D84+D91+D96+D101+D106+D111+D116+D121+D126+D132+D140</f>
        <v>1201.213</v>
      </c>
      <c r="E161" s="86">
        <f>E6+E17+E23+E28+E33+E38+E46+E51+E56+E61+E66+E77+E84+E91+E96+E101+E106+E111+E116+E121+E126+E132+E140</f>
        <v>24233.820999999993</v>
      </c>
      <c r="F161" s="86">
        <f>F6+F17+F23+F28+F33+F38+F46+F51+F56+F61+F66+F77+F84+F91+F96+F101+F106+F111+F116+F121+F126+F132+F140</f>
        <v>33725.787</v>
      </c>
    </row>
    <row r="162" spans="1:6" ht="12.75">
      <c r="A162" s="57"/>
      <c r="B162" s="57"/>
      <c r="C162" s="57"/>
      <c r="D162" s="57"/>
      <c r="E162" s="57"/>
      <c r="F162" s="57"/>
    </row>
  </sheetData>
  <sheetProtection/>
  <mergeCells count="2">
    <mergeCell ref="A1:F1"/>
    <mergeCell ref="A2:F2"/>
  </mergeCells>
  <printOptions horizontalCentered="1"/>
  <pageMargins left="0" right="0" top="0" bottom="0" header="0.5118110236220472" footer="0.5118110236220472"/>
  <pageSetup horizontalDpi="600" verticalDpi="600" orientation="portrait" paperSize="9" scale="3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6"/>
  <sheetViews>
    <sheetView zoomScale="60" zoomScaleNormal="60" zoomScalePageLayoutView="0" workbookViewId="0" topLeftCell="A1">
      <pane xSplit="1" ySplit="5" topLeftCell="B1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2"/>
    </sheetView>
  </sheetViews>
  <sheetFormatPr defaultColWidth="9.00390625" defaultRowHeight="12.75"/>
  <cols>
    <col min="1" max="1" width="58.375" style="8" customWidth="1"/>
    <col min="2" max="6" width="25.25390625" style="8" customWidth="1"/>
    <col min="7" max="7" width="36.75390625" style="8" customWidth="1"/>
    <col min="8" max="8" width="23.875" style="8" customWidth="1"/>
    <col min="9" max="14" width="9.125" style="8" customWidth="1"/>
  </cols>
  <sheetData>
    <row r="1" spans="1:8" s="34" customFormat="1" ht="61.5" customHeight="1">
      <c r="A1" s="202" t="s">
        <v>82</v>
      </c>
      <c r="B1" s="202"/>
      <c r="C1" s="202"/>
      <c r="D1" s="202"/>
      <c r="E1" s="202"/>
      <c r="F1" s="202"/>
      <c r="G1" s="107"/>
      <c r="H1" s="107"/>
    </row>
    <row r="2" spans="1:8" s="1" customFormat="1" ht="36.75" customHeight="1">
      <c r="A2" s="203" t="s">
        <v>90</v>
      </c>
      <c r="B2" s="203"/>
      <c r="C2" s="203"/>
      <c r="D2" s="204"/>
      <c r="E2" s="204"/>
      <c r="F2" s="204"/>
      <c r="G2" s="108"/>
      <c r="H2" s="108"/>
    </row>
    <row r="3" spans="2:6" ht="18">
      <c r="B3" s="30"/>
      <c r="C3" s="30"/>
      <c r="D3" s="30"/>
      <c r="E3" s="30"/>
      <c r="F3" s="30"/>
    </row>
    <row r="4" spans="2:6" ht="18.75" thickBot="1">
      <c r="B4" s="30"/>
      <c r="C4" s="30"/>
      <c r="D4" s="30"/>
      <c r="E4" s="30"/>
      <c r="F4" s="30"/>
    </row>
    <row r="5" spans="1:14" s="4" customFormat="1" ht="29.25" customHeight="1" thickBot="1">
      <c r="A5" s="109" t="s">
        <v>77</v>
      </c>
      <c r="B5" s="110"/>
      <c r="C5" s="111" t="s">
        <v>0</v>
      </c>
      <c r="D5" s="111" t="s">
        <v>1</v>
      </c>
      <c r="E5" s="111" t="s">
        <v>2</v>
      </c>
      <c r="F5" s="112" t="s">
        <v>3</v>
      </c>
      <c r="G5" s="5"/>
      <c r="H5" s="5"/>
      <c r="I5" s="5"/>
      <c r="J5" s="5"/>
      <c r="K5" s="5"/>
      <c r="L5" s="5"/>
      <c r="M5" s="5"/>
      <c r="N5" s="5"/>
    </row>
    <row r="6" spans="1:14" s="27" customFormat="1" ht="57" customHeight="1" thickBot="1">
      <c r="A6" s="75" t="s">
        <v>37</v>
      </c>
      <c r="B6" s="68">
        <f aca="true" t="shared" si="0" ref="B6:B37">C6+D6+E6+F6</f>
        <v>190833.29099999997</v>
      </c>
      <c r="C6" s="69">
        <f>C8+C10+C11+C13</f>
        <v>64938.70699999999</v>
      </c>
      <c r="D6" s="69">
        <f>D8+D10+D11+D13</f>
        <v>4089.5209999999997</v>
      </c>
      <c r="E6" s="69">
        <f>E8+E10+E11+E13</f>
        <v>51382.293000000005</v>
      </c>
      <c r="F6" s="70">
        <f>F8+F10+F11+F13</f>
        <v>70422.76999999999</v>
      </c>
      <c r="G6" s="196"/>
      <c r="H6" s="196"/>
      <c r="I6" s="7"/>
      <c r="J6" s="7"/>
      <c r="K6" s="7"/>
      <c r="L6" s="7"/>
      <c r="M6" s="7"/>
      <c r="N6" s="7"/>
    </row>
    <row r="7" spans="1:14" s="6" customFormat="1" ht="40.5" customHeight="1">
      <c r="A7" s="75" t="s">
        <v>44</v>
      </c>
      <c r="B7" s="9">
        <f t="shared" si="0"/>
        <v>36.015</v>
      </c>
      <c r="C7" s="17">
        <f>C9+C12</f>
        <v>21.829</v>
      </c>
      <c r="D7" s="17">
        <f>D9+D12</f>
        <v>4.1579999999999995</v>
      </c>
      <c r="E7" s="17">
        <f>E9+E12</f>
        <v>9.724</v>
      </c>
      <c r="F7" s="18">
        <f>F9+F12</f>
        <v>0.304</v>
      </c>
      <c r="G7" s="196"/>
      <c r="H7" s="196"/>
      <c r="I7" s="7"/>
      <c r="J7" s="7"/>
      <c r="K7" s="7"/>
      <c r="L7" s="7"/>
      <c r="M7" s="7"/>
      <c r="N7" s="7"/>
    </row>
    <row r="8" spans="1:14" s="6" customFormat="1" ht="24.75" customHeight="1">
      <c r="A8" s="136" t="s">
        <v>39</v>
      </c>
      <c r="B8" s="9">
        <f t="shared" si="0"/>
        <v>3405.91</v>
      </c>
      <c r="C8" s="17">
        <f>'апрель факт'!C8+'май факт'!C8+'июнь факт'!C8</f>
        <v>3405.91</v>
      </c>
      <c r="D8" s="14">
        <f>'апрель факт'!D8+'май факт'!D8+'июнь факт'!D8</f>
        <v>0</v>
      </c>
      <c r="E8" s="14">
        <f>'апрель факт'!E8+'май факт'!E8+'июнь факт'!E8</f>
        <v>0</v>
      </c>
      <c r="F8" s="15">
        <f>'апрель факт'!F8+'май факт'!F8+'июнь факт'!F8</f>
        <v>0</v>
      </c>
      <c r="G8" s="196"/>
      <c r="H8" s="196"/>
      <c r="I8" s="7"/>
      <c r="J8" s="7"/>
      <c r="K8" s="7"/>
      <c r="L8" s="7"/>
      <c r="M8" s="7"/>
      <c r="N8" s="7"/>
    </row>
    <row r="9" spans="1:14" s="6" customFormat="1" ht="24.75" customHeight="1">
      <c r="A9" s="136" t="s">
        <v>40</v>
      </c>
      <c r="B9" s="9">
        <f t="shared" si="0"/>
        <v>8.696</v>
      </c>
      <c r="C9" s="17">
        <f>'апрель факт'!C9+'май факт'!C9+'июнь факт'!C9</f>
        <v>8.696</v>
      </c>
      <c r="D9" s="14">
        <f>'апрель факт'!D9+'май факт'!D9+'июнь факт'!D9</f>
        <v>0</v>
      </c>
      <c r="E9" s="14">
        <f>'апрель факт'!E9+'май факт'!E9+'июнь факт'!E9</f>
        <v>0</v>
      </c>
      <c r="F9" s="15">
        <f>'апрель факт'!F9+'май факт'!F9+'июнь факт'!F9</f>
        <v>0</v>
      </c>
      <c r="G9" s="196"/>
      <c r="H9" s="196"/>
      <c r="I9" s="7"/>
      <c r="J9" s="7"/>
      <c r="K9" s="7"/>
      <c r="L9" s="7"/>
      <c r="M9" s="7"/>
      <c r="N9" s="7"/>
    </row>
    <row r="10" spans="1:8" s="7" customFormat="1" ht="33.75" customHeight="1">
      <c r="A10" s="52" t="s">
        <v>41</v>
      </c>
      <c r="B10" s="9">
        <f t="shared" si="0"/>
        <v>119200.932</v>
      </c>
      <c r="C10" s="17">
        <f>'апрель факт'!C10+'май факт'!C10+'июнь факт'!C10</f>
        <v>50970.814999999995</v>
      </c>
      <c r="D10" s="17">
        <f>'апрель факт'!D10+'май факт'!D10+'июнь факт'!D10</f>
        <v>2574.437</v>
      </c>
      <c r="E10" s="17">
        <f>'апрель факт'!E10+'май факт'!E10+'июнь факт'!E10</f>
        <v>41943.497</v>
      </c>
      <c r="F10" s="18">
        <f>'апрель факт'!F10+'май факт'!F10+'июнь факт'!F10</f>
        <v>23712.183</v>
      </c>
      <c r="G10" s="196"/>
      <c r="H10" s="196"/>
    </row>
    <row r="11" spans="1:14" s="51" customFormat="1" ht="33.75" customHeight="1">
      <c r="A11" s="52" t="s">
        <v>42</v>
      </c>
      <c r="B11" s="114">
        <f t="shared" si="0"/>
        <v>19136.762</v>
      </c>
      <c r="C11" s="165">
        <f>'апрель факт'!C11+'май факт'!C11+'июнь факт'!C11</f>
        <v>10471.762999999999</v>
      </c>
      <c r="D11" s="165">
        <f>'апрель факт'!D11+'май факт'!D11+'июнь факт'!D11</f>
        <v>1510.674</v>
      </c>
      <c r="E11" s="165">
        <f>'апрель факт'!E11+'май факт'!E11+'июнь факт'!E11</f>
        <v>6967.688</v>
      </c>
      <c r="F11" s="166">
        <f>'апрель факт'!F11+'май факт'!F11+'июнь факт'!F11</f>
        <v>186.637</v>
      </c>
      <c r="G11" s="196"/>
      <c r="H11" s="196"/>
      <c r="I11" s="45"/>
      <c r="J11" s="45"/>
      <c r="K11" s="45"/>
      <c r="L11" s="45"/>
      <c r="M11" s="45"/>
      <c r="N11" s="45"/>
    </row>
    <row r="12" spans="1:14" s="51" customFormat="1" ht="33.75" customHeight="1">
      <c r="A12" s="52" t="s">
        <v>43</v>
      </c>
      <c r="B12" s="114">
        <f t="shared" si="0"/>
        <v>27.319</v>
      </c>
      <c r="C12" s="165">
        <f>'апрель факт'!C12+'май факт'!C12+'июнь факт'!C12</f>
        <v>13.133000000000001</v>
      </c>
      <c r="D12" s="165">
        <f>'апрель факт'!D12+'май факт'!D12+'июнь факт'!D12</f>
        <v>4.1579999999999995</v>
      </c>
      <c r="E12" s="165">
        <f>'апрель факт'!E12+'май факт'!E12+'июнь факт'!E12</f>
        <v>9.724</v>
      </c>
      <c r="F12" s="166">
        <f>'апрель факт'!F12+'май факт'!F12+'июнь факт'!F12</f>
        <v>0.304</v>
      </c>
      <c r="G12" s="196"/>
      <c r="H12" s="196"/>
      <c r="I12" s="45"/>
      <c r="J12" s="45"/>
      <c r="K12" s="45"/>
      <c r="L12" s="45"/>
      <c r="M12" s="45"/>
      <c r="N12" s="45"/>
    </row>
    <row r="13" spans="1:14" s="20" customFormat="1" ht="20.25" customHeight="1">
      <c r="A13" s="47" t="s">
        <v>14</v>
      </c>
      <c r="B13" s="9">
        <f t="shared" si="0"/>
        <v>49089.687</v>
      </c>
      <c r="C13" s="11">
        <f>C14+C15+C16</f>
        <v>90.219</v>
      </c>
      <c r="D13" s="11">
        <f>D14+D15+D16</f>
        <v>4.41</v>
      </c>
      <c r="E13" s="11">
        <f>E14+E15+E16</f>
        <v>2471.108</v>
      </c>
      <c r="F13" s="12">
        <f>F14+F15+F16</f>
        <v>46523.95</v>
      </c>
      <c r="G13" s="196"/>
      <c r="H13" s="196"/>
      <c r="I13" s="7"/>
      <c r="J13" s="7"/>
      <c r="K13" s="7"/>
      <c r="L13" s="7"/>
      <c r="M13" s="7"/>
      <c r="N13" s="7"/>
    </row>
    <row r="14" spans="1:8" s="7" customFormat="1" ht="21.75" customHeight="1">
      <c r="A14" s="47" t="s">
        <v>15</v>
      </c>
      <c r="B14" s="9">
        <f t="shared" si="0"/>
        <v>13705.127999999999</v>
      </c>
      <c r="C14" s="14">
        <f>'апрель факт'!C14+'май факт'!C14+'июнь факт'!C14</f>
        <v>39.8</v>
      </c>
      <c r="D14" s="14">
        <f>'апрель факт'!D14+'май факт'!D14+'июнь факт'!D14</f>
        <v>0</v>
      </c>
      <c r="E14" s="14">
        <f>'апрель факт'!E14+'май факт'!E14+'июнь факт'!E14</f>
        <v>672.92</v>
      </c>
      <c r="F14" s="15">
        <f>'апрель факт'!F14+'май факт'!F14+'июнь факт'!F14</f>
        <v>12992.408</v>
      </c>
      <c r="G14" s="196"/>
      <c r="H14" s="196"/>
    </row>
    <row r="15" spans="1:8" s="7" customFormat="1" ht="20.25" customHeight="1">
      <c r="A15" s="47" t="s">
        <v>57</v>
      </c>
      <c r="B15" s="9">
        <f t="shared" si="0"/>
        <v>0</v>
      </c>
      <c r="C15" s="14">
        <f>'апрель факт'!C15+'май факт'!C15+'июнь факт'!C15</f>
        <v>0</v>
      </c>
      <c r="D15" s="14">
        <f>'апрель факт'!D15+'май факт'!D15+'июнь факт'!D15</f>
        <v>0</v>
      </c>
      <c r="E15" s="14">
        <f>'апрель факт'!E15+'май факт'!E15+'июнь факт'!E15</f>
        <v>0</v>
      </c>
      <c r="F15" s="15">
        <f>'апрель факт'!F15+'май факт'!F15+'июнь факт'!F15</f>
        <v>0</v>
      </c>
      <c r="G15" s="196"/>
      <c r="H15" s="196"/>
    </row>
    <row r="16" spans="1:8" s="7" customFormat="1" ht="24.75" customHeight="1">
      <c r="A16" s="47" t="s">
        <v>16</v>
      </c>
      <c r="B16" s="9">
        <f t="shared" si="0"/>
        <v>35384.559</v>
      </c>
      <c r="C16" s="14">
        <f>'апрель факт'!C16+'май факт'!C16+'июнь факт'!C16</f>
        <v>50.419</v>
      </c>
      <c r="D16" s="14">
        <f>'апрель факт'!D16+'май факт'!D16+'июнь факт'!D16</f>
        <v>4.41</v>
      </c>
      <c r="E16" s="14">
        <f>'апрель факт'!E16+'май факт'!E16+'июнь факт'!E16</f>
        <v>1798.188</v>
      </c>
      <c r="F16" s="15">
        <f>'апрель факт'!F16+'май факт'!F16+'июнь факт'!F16</f>
        <v>33531.542</v>
      </c>
      <c r="G16" s="196"/>
      <c r="H16" s="196"/>
    </row>
    <row r="17" spans="1:14" s="77" customFormat="1" ht="68.25" customHeight="1">
      <c r="A17" s="158" t="s">
        <v>66</v>
      </c>
      <c r="B17" s="9">
        <f t="shared" si="0"/>
        <v>7704.531000000001</v>
      </c>
      <c r="C17" s="17">
        <f>C18+C20</f>
        <v>7704.531000000001</v>
      </c>
      <c r="D17" s="17">
        <f>D18+D20</f>
        <v>0</v>
      </c>
      <c r="E17" s="17">
        <f>E18+E20</f>
        <v>0</v>
      </c>
      <c r="F17" s="18">
        <f>F18+F20</f>
        <v>0</v>
      </c>
      <c r="G17" s="196"/>
      <c r="H17" s="196"/>
      <c r="I17" s="7"/>
      <c r="J17" s="7"/>
      <c r="K17" s="7"/>
      <c r="L17" s="7"/>
      <c r="M17" s="7"/>
      <c r="N17" s="7"/>
    </row>
    <row r="18" spans="1:14" s="2" customFormat="1" ht="24.75" customHeight="1">
      <c r="A18" s="47" t="s">
        <v>17</v>
      </c>
      <c r="B18" s="87">
        <f t="shared" si="0"/>
        <v>7704.531000000001</v>
      </c>
      <c r="C18" s="88">
        <f>'апрель факт'!C18+'май факт'!C18+'июнь факт'!C18</f>
        <v>7704.531000000001</v>
      </c>
      <c r="D18" s="13"/>
      <c r="E18" s="13"/>
      <c r="F18" s="19"/>
      <c r="G18" s="196"/>
      <c r="H18" s="196"/>
      <c r="I18" s="7"/>
      <c r="J18" s="7"/>
      <c r="K18" s="7"/>
      <c r="L18" s="7"/>
      <c r="M18" s="7"/>
      <c r="N18" s="7"/>
    </row>
    <row r="19" spans="1:14" s="51" customFormat="1" ht="26.25" customHeight="1">
      <c r="A19" s="52" t="s">
        <v>67</v>
      </c>
      <c r="B19" s="123">
        <f t="shared" si="0"/>
        <v>32.647999999999996</v>
      </c>
      <c r="C19" s="88">
        <f>'апрель факт'!C19+'май факт'!C19+'июнь факт'!C19</f>
        <v>32.647999999999996</v>
      </c>
      <c r="D19" s="76"/>
      <c r="E19" s="76"/>
      <c r="F19" s="159"/>
      <c r="G19" s="196"/>
      <c r="H19" s="196"/>
      <c r="I19" s="45"/>
      <c r="J19" s="45"/>
      <c r="K19" s="45"/>
      <c r="L19" s="45"/>
      <c r="M19" s="45"/>
      <c r="N19" s="45"/>
    </row>
    <row r="20" spans="1:14" s="2" customFormat="1" ht="24.75" customHeight="1">
      <c r="A20" s="47" t="s">
        <v>14</v>
      </c>
      <c r="B20" s="9">
        <f t="shared" si="0"/>
        <v>0</v>
      </c>
      <c r="C20" s="17">
        <f>C21+C22</f>
        <v>0</v>
      </c>
      <c r="D20" s="17">
        <f>D21+D22</f>
        <v>0</v>
      </c>
      <c r="E20" s="17">
        <f>E21+E22</f>
        <v>0</v>
      </c>
      <c r="F20" s="18">
        <f>F21+F22</f>
        <v>0</v>
      </c>
      <c r="G20" s="196"/>
      <c r="H20" s="196"/>
      <c r="I20" s="7"/>
      <c r="J20" s="7"/>
      <c r="K20" s="7"/>
      <c r="L20" s="7"/>
      <c r="M20" s="7"/>
      <c r="N20" s="7"/>
    </row>
    <row r="21" spans="1:14" s="2" customFormat="1" ht="24.75" customHeight="1">
      <c r="A21" s="47" t="s">
        <v>15</v>
      </c>
      <c r="B21" s="9">
        <f t="shared" si="0"/>
        <v>0</v>
      </c>
      <c r="C21" s="13"/>
      <c r="D21" s="13"/>
      <c r="E21" s="13"/>
      <c r="F21" s="19"/>
      <c r="G21" s="196"/>
      <c r="H21" s="196"/>
      <c r="I21" s="7"/>
      <c r="J21" s="7"/>
      <c r="K21" s="7"/>
      <c r="L21" s="7"/>
      <c r="M21" s="7"/>
      <c r="N21" s="7"/>
    </row>
    <row r="22" spans="1:14" s="2" customFormat="1" ht="24.75" customHeight="1">
      <c r="A22" s="47" t="s">
        <v>16</v>
      </c>
      <c r="B22" s="9">
        <f t="shared" si="0"/>
        <v>0</v>
      </c>
      <c r="C22" s="13"/>
      <c r="D22" s="13"/>
      <c r="E22" s="13"/>
      <c r="F22" s="19"/>
      <c r="G22" s="196"/>
      <c r="H22" s="196"/>
      <c r="I22" s="7"/>
      <c r="J22" s="7"/>
      <c r="K22" s="7"/>
      <c r="L22" s="7"/>
      <c r="M22" s="7"/>
      <c r="N22" s="7"/>
    </row>
    <row r="23" spans="1:14" s="2" customFormat="1" ht="47.25" customHeight="1">
      <c r="A23" s="158" t="s">
        <v>36</v>
      </c>
      <c r="B23" s="9">
        <f t="shared" si="0"/>
        <v>15324.619999999999</v>
      </c>
      <c r="C23" s="17">
        <f>C24+C25</f>
        <v>2035.9650000000001</v>
      </c>
      <c r="D23" s="17"/>
      <c r="E23" s="17">
        <f>E24+E25</f>
        <v>5357.248</v>
      </c>
      <c r="F23" s="18">
        <f>F24+F25</f>
        <v>7931.407</v>
      </c>
      <c r="G23" s="196"/>
      <c r="H23" s="196"/>
      <c r="I23" s="7"/>
      <c r="J23" s="7"/>
      <c r="K23" s="7"/>
      <c r="L23" s="7"/>
      <c r="M23" s="7"/>
      <c r="N23" s="7"/>
    </row>
    <row r="24" spans="1:8" s="7" customFormat="1" ht="21.75" customHeight="1">
      <c r="A24" s="47" t="s">
        <v>17</v>
      </c>
      <c r="B24" s="9">
        <f t="shared" si="0"/>
        <v>9197.786</v>
      </c>
      <c r="C24" s="17">
        <f>'апрель факт'!C24+'май факт'!C24+'июнь факт'!C24</f>
        <v>1789.124</v>
      </c>
      <c r="D24" s="17">
        <f>'апрель факт'!D24+'май факт'!D24+'июнь факт'!D24</f>
        <v>0</v>
      </c>
      <c r="E24" s="17">
        <f>'апрель факт'!E24+'май факт'!E24+'июнь факт'!E24</f>
        <v>4504.647999999999</v>
      </c>
      <c r="F24" s="18">
        <f>'апрель факт'!F24+'май факт'!F24+'июнь факт'!F24</f>
        <v>2904.014</v>
      </c>
      <c r="G24" s="196"/>
      <c r="H24" s="196"/>
    </row>
    <row r="25" spans="1:14" s="20" customFormat="1" ht="19.5" customHeight="1">
      <c r="A25" s="47" t="s">
        <v>14</v>
      </c>
      <c r="B25" s="9">
        <f t="shared" si="0"/>
        <v>6126.834</v>
      </c>
      <c r="C25" s="17">
        <f>C26+C27</f>
        <v>246.841</v>
      </c>
      <c r="D25" s="17">
        <f>D26+D27</f>
        <v>0</v>
      </c>
      <c r="E25" s="17">
        <f>E26+E27</f>
        <v>852.5999999999999</v>
      </c>
      <c r="F25" s="18">
        <f>F26+F27</f>
        <v>5027.393</v>
      </c>
      <c r="G25" s="196"/>
      <c r="H25" s="196"/>
      <c r="I25" s="7"/>
      <c r="J25" s="7"/>
      <c r="K25" s="7"/>
      <c r="L25" s="7"/>
      <c r="M25" s="7"/>
      <c r="N25" s="7"/>
    </row>
    <row r="26" spans="1:8" s="7" customFormat="1" ht="21" customHeight="1">
      <c r="A26" s="47" t="s">
        <v>15</v>
      </c>
      <c r="B26" s="9">
        <f t="shared" si="0"/>
        <v>3675.644</v>
      </c>
      <c r="C26" s="14">
        <f>'апрель факт'!C26+'май факт'!C26+'июнь факт'!C26</f>
        <v>0</v>
      </c>
      <c r="D26" s="14">
        <f>'апрель факт'!D26+'май факт'!D26+'июнь факт'!D26</f>
        <v>0</v>
      </c>
      <c r="E26" s="14">
        <f>'апрель факт'!E26+'май факт'!E26+'июнь факт'!E26</f>
        <v>214.06</v>
      </c>
      <c r="F26" s="15">
        <f>'апрель факт'!F26+'май факт'!F26+'июнь факт'!F26</f>
        <v>3461.584</v>
      </c>
      <c r="G26" s="196"/>
      <c r="H26" s="196"/>
    </row>
    <row r="27" spans="1:8" s="7" customFormat="1" ht="21" customHeight="1">
      <c r="A27" s="47" t="s">
        <v>16</v>
      </c>
      <c r="B27" s="9">
        <f t="shared" si="0"/>
        <v>2451.19</v>
      </c>
      <c r="C27" s="14">
        <f>'апрель факт'!C27+'май факт'!C27+'июнь факт'!C27</f>
        <v>246.841</v>
      </c>
      <c r="D27" s="14">
        <f>'апрель факт'!D27+'май факт'!D27+'июнь факт'!D27</f>
        <v>0</v>
      </c>
      <c r="E27" s="14">
        <f>'апрель факт'!E27+'май факт'!E27+'июнь факт'!E27</f>
        <v>638.54</v>
      </c>
      <c r="F27" s="15">
        <f>'апрель факт'!F27+'май факт'!F27+'июнь факт'!F27</f>
        <v>1565.8090000000002</v>
      </c>
      <c r="G27" s="196"/>
      <c r="H27" s="196"/>
    </row>
    <row r="28" spans="1:14" s="2" customFormat="1" ht="35.25" customHeight="1">
      <c r="A28" s="158" t="s">
        <v>6</v>
      </c>
      <c r="B28" s="9">
        <f t="shared" si="0"/>
        <v>3660.904</v>
      </c>
      <c r="C28" s="17">
        <f>C29+C30</f>
        <v>3660.904</v>
      </c>
      <c r="D28" s="11"/>
      <c r="E28" s="11"/>
      <c r="F28" s="12"/>
      <c r="G28" s="196"/>
      <c r="H28" s="196"/>
      <c r="I28" s="7"/>
      <c r="J28" s="7"/>
      <c r="K28" s="7"/>
      <c r="L28" s="7"/>
      <c r="M28" s="7"/>
      <c r="N28" s="7"/>
    </row>
    <row r="29" spans="1:8" s="7" customFormat="1" ht="19.5" customHeight="1">
      <c r="A29" s="47" t="s">
        <v>17</v>
      </c>
      <c r="B29" s="9">
        <f t="shared" si="0"/>
        <v>3655.386</v>
      </c>
      <c r="C29" s="17">
        <f>'апрель факт'!C29+'май факт'!C29+'июнь факт'!C29</f>
        <v>3655.386</v>
      </c>
      <c r="D29" s="17">
        <f>'апрель факт'!D29+'май факт'!D29+'июнь факт'!D29</f>
        <v>0</v>
      </c>
      <c r="E29" s="17">
        <f>'апрель факт'!E29+'май факт'!E29+'июнь факт'!E29</f>
        <v>0</v>
      </c>
      <c r="F29" s="18">
        <f>'апрель факт'!F29+'май факт'!F29+'июнь факт'!F29</f>
        <v>0</v>
      </c>
      <c r="G29" s="196"/>
      <c r="H29" s="196"/>
    </row>
    <row r="30" spans="1:14" s="20" customFormat="1" ht="18" customHeight="1">
      <c r="A30" s="47" t="s">
        <v>14</v>
      </c>
      <c r="B30" s="9">
        <f t="shared" si="0"/>
        <v>5.518</v>
      </c>
      <c r="C30" s="17">
        <f>C31+C32</f>
        <v>5.518</v>
      </c>
      <c r="D30" s="17">
        <f>D31+D32</f>
        <v>0</v>
      </c>
      <c r="E30" s="17">
        <f>E31+E32</f>
        <v>0</v>
      </c>
      <c r="F30" s="18">
        <f>F31+F32</f>
        <v>0</v>
      </c>
      <c r="G30" s="196"/>
      <c r="H30" s="196"/>
      <c r="I30" s="7"/>
      <c r="J30" s="7"/>
      <c r="K30" s="7"/>
      <c r="L30" s="7"/>
      <c r="M30" s="7"/>
      <c r="N30" s="7"/>
    </row>
    <row r="31" spans="1:8" s="7" customFormat="1" ht="19.5" customHeight="1">
      <c r="A31" s="47" t="s">
        <v>15</v>
      </c>
      <c r="B31" s="9">
        <f t="shared" si="0"/>
        <v>5.518</v>
      </c>
      <c r="C31" s="14">
        <f>'апрель факт'!C31+'май факт'!C31+'июнь факт'!C31</f>
        <v>5.518</v>
      </c>
      <c r="D31" s="14">
        <f>'апрель факт'!D31+'май факт'!D31+'июнь факт'!D31</f>
        <v>0</v>
      </c>
      <c r="E31" s="14">
        <f>'апрель факт'!E31+'май факт'!E31+'июнь факт'!E31</f>
        <v>0</v>
      </c>
      <c r="F31" s="15">
        <f>'апрель факт'!F31+'май факт'!F31+'июнь факт'!F31</f>
        <v>0</v>
      </c>
      <c r="G31" s="196"/>
      <c r="H31" s="196"/>
    </row>
    <row r="32" spans="1:8" s="7" customFormat="1" ht="19.5" customHeight="1">
      <c r="A32" s="47" t="s">
        <v>16</v>
      </c>
      <c r="B32" s="9">
        <f t="shared" si="0"/>
        <v>0</v>
      </c>
      <c r="C32" s="14">
        <f>'апрель факт'!C32+'май факт'!C32+'июнь факт'!C32</f>
        <v>0</v>
      </c>
      <c r="D32" s="14">
        <f>'апрель факт'!D32+'май факт'!D32+'июнь факт'!D32</f>
        <v>0</v>
      </c>
      <c r="E32" s="14">
        <f>'апрель факт'!E32+'май факт'!E32+'июнь факт'!E32</f>
        <v>0</v>
      </c>
      <c r="F32" s="15">
        <f>'апрель факт'!F32+'май факт'!F32+'июнь факт'!F32</f>
        <v>0</v>
      </c>
      <c r="G32" s="196"/>
      <c r="H32" s="196"/>
    </row>
    <row r="33" spans="1:14" s="2" customFormat="1" ht="51" customHeight="1">
      <c r="A33" s="158" t="s">
        <v>72</v>
      </c>
      <c r="B33" s="9">
        <f t="shared" si="0"/>
        <v>0</v>
      </c>
      <c r="C33" s="17">
        <f>C34+C35</f>
        <v>0</v>
      </c>
      <c r="D33" s="17">
        <f>D34+D35</f>
        <v>0</v>
      </c>
      <c r="E33" s="17">
        <f>E34+E35</f>
        <v>0</v>
      </c>
      <c r="F33" s="18">
        <f>F34+F35</f>
        <v>0</v>
      </c>
      <c r="G33" s="196"/>
      <c r="H33" s="196"/>
      <c r="I33" s="7"/>
      <c r="J33" s="7"/>
      <c r="K33" s="7"/>
      <c r="L33" s="7"/>
      <c r="M33" s="7"/>
      <c r="N33" s="7"/>
    </row>
    <row r="34" spans="1:8" s="7" customFormat="1" ht="21.75" customHeight="1">
      <c r="A34" s="47" t="s">
        <v>17</v>
      </c>
      <c r="B34" s="9">
        <f t="shared" si="0"/>
        <v>0</v>
      </c>
      <c r="C34" s="17">
        <f>'апрель факт'!C34+'май факт'!C34+'июнь факт'!C34</f>
        <v>0</v>
      </c>
      <c r="D34" s="17">
        <f>'апрель факт'!D34+'май факт'!D34+'июнь факт'!D34</f>
        <v>0</v>
      </c>
      <c r="E34" s="17">
        <f>'апрель факт'!E34+'май факт'!E34+'июнь факт'!E34</f>
        <v>0</v>
      </c>
      <c r="F34" s="18">
        <f>'апрель факт'!F34+'май факт'!F34+'июнь факт'!F34</f>
        <v>0</v>
      </c>
      <c r="G34" s="196"/>
      <c r="H34" s="196"/>
    </row>
    <row r="35" spans="1:14" s="20" customFormat="1" ht="21" customHeight="1">
      <c r="A35" s="47" t="s">
        <v>14</v>
      </c>
      <c r="B35" s="9">
        <f t="shared" si="0"/>
        <v>0</v>
      </c>
      <c r="C35" s="17">
        <f>C36+C37</f>
        <v>0</v>
      </c>
      <c r="D35" s="17">
        <f>D36+D37</f>
        <v>0</v>
      </c>
      <c r="E35" s="17">
        <f>E36+E37</f>
        <v>0</v>
      </c>
      <c r="F35" s="18">
        <f>F36+F37</f>
        <v>0</v>
      </c>
      <c r="G35" s="196"/>
      <c r="H35" s="196"/>
      <c r="I35" s="7"/>
      <c r="J35" s="7"/>
      <c r="K35" s="7"/>
      <c r="L35" s="7"/>
      <c r="M35" s="7"/>
      <c r="N35" s="7"/>
    </row>
    <row r="36" spans="1:8" s="7" customFormat="1" ht="21.75" customHeight="1">
      <c r="A36" s="47" t="s">
        <v>15</v>
      </c>
      <c r="B36" s="9">
        <f t="shared" si="0"/>
        <v>0</v>
      </c>
      <c r="C36" s="14">
        <f>'апрель факт'!C36+'май факт'!C36+'июнь факт'!C36</f>
        <v>0</v>
      </c>
      <c r="D36" s="14">
        <f>'апрель факт'!D36+'май факт'!D36+'июнь факт'!D36</f>
        <v>0</v>
      </c>
      <c r="E36" s="14">
        <f>'апрель факт'!E36+'май факт'!E36+'июнь факт'!E36</f>
        <v>0</v>
      </c>
      <c r="F36" s="15">
        <f>'апрель факт'!F36+'май факт'!F36+'июнь факт'!F36</f>
        <v>0</v>
      </c>
      <c r="G36" s="196"/>
      <c r="H36" s="196"/>
    </row>
    <row r="37" spans="1:8" s="7" customFormat="1" ht="21" customHeight="1">
      <c r="A37" s="47" t="s">
        <v>16</v>
      </c>
      <c r="B37" s="9">
        <f t="shared" si="0"/>
        <v>0</v>
      </c>
      <c r="C37" s="14">
        <f>'апрель факт'!C37+'май факт'!C37+'июнь факт'!C37</f>
        <v>0</v>
      </c>
      <c r="D37" s="14">
        <f>'апрель факт'!D37+'май факт'!D37+'июнь факт'!D37</f>
        <v>0</v>
      </c>
      <c r="E37" s="14">
        <f>'апрель факт'!E37+'май факт'!E37+'июнь факт'!E37</f>
        <v>0</v>
      </c>
      <c r="F37" s="15">
        <f>'апрель факт'!F37+'май факт'!F37+'июнь факт'!F37</f>
        <v>0</v>
      </c>
      <c r="G37" s="196"/>
      <c r="H37" s="196"/>
    </row>
    <row r="38" spans="1:14" s="2" customFormat="1" ht="41.25" customHeight="1">
      <c r="A38" s="158" t="s">
        <v>73</v>
      </c>
      <c r="B38" s="9">
        <f aca="true" t="shared" si="1" ref="B38:B69">C38+D38+E38+F38</f>
        <v>34421.270000000004</v>
      </c>
      <c r="C38" s="17">
        <f>C39+C40+C42</f>
        <v>19365.132</v>
      </c>
      <c r="D38" s="17"/>
      <c r="E38" s="17">
        <f>E39+E42</f>
        <v>5523.820000000001</v>
      </c>
      <c r="F38" s="18">
        <f>F39+F42</f>
        <v>9532.318</v>
      </c>
      <c r="G38" s="196"/>
      <c r="H38" s="196"/>
      <c r="I38" s="7"/>
      <c r="J38" s="7"/>
      <c r="K38" s="7"/>
      <c r="L38" s="7"/>
      <c r="M38" s="7"/>
      <c r="N38" s="7"/>
    </row>
    <row r="39" spans="1:8" s="7" customFormat="1" ht="40.5" customHeight="1">
      <c r="A39" s="52" t="s">
        <v>38</v>
      </c>
      <c r="B39" s="9">
        <f t="shared" si="1"/>
        <v>11022.190000000002</v>
      </c>
      <c r="C39" s="17">
        <f>'апрель факт'!C39+'май факт'!C39+'июнь факт'!C39</f>
        <v>3024.4490000000014</v>
      </c>
      <c r="D39" s="17">
        <f>'апрель факт'!D39+'май факт'!D39+'июнь факт'!D39</f>
        <v>0</v>
      </c>
      <c r="E39" s="17">
        <f>'апрель факт'!E39+'май факт'!E39+'июнь факт'!E39</f>
        <v>5332.885</v>
      </c>
      <c r="F39" s="18">
        <f>'апрель факт'!F39+'май факт'!F39+'июнь факт'!F39</f>
        <v>2664.8559999999998</v>
      </c>
      <c r="G39" s="196"/>
      <c r="H39" s="196"/>
    </row>
    <row r="40" spans="1:14" s="46" customFormat="1" ht="44.25" customHeight="1">
      <c r="A40" s="122" t="s">
        <v>54</v>
      </c>
      <c r="B40" s="9">
        <f t="shared" si="1"/>
        <v>16340.683</v>
      </c>
      <c r="C40" s="156">
        <f>'апрель факт'!C40+'май факт'!C40+'июнь факт'!C40</f>
        <v>16340.683</v>
      </c>
      <c r="D40" s="156">
        <f>'апрель факт'!D40+'май факт'!D40+'июнь факт'!D40</f>
        <v>0</v>
      </c>
      <c r="E40" s="156">
        <f>'апрель факт'!E40+'май факт'!E40+'июнь факт'!E40</f>
        <v>0</v>
      </c>
      <c r="F40" s="157">
        <f>'апрель факт'!F40+'май факт'!F40+'июнь факт'!F40</f>
        <v>0</v>
      </c>
      <c r="G40" s="196"/>
      <c r="H40" s="196"/>
      <c r="I40" s="45"/>
      <c r="J40" s="45"/>
      <c r="K40" s="45"/>
      <c r="L40" s="45"/>
      <c r="M40" s="45"/>
      <c r="N40" s="45"/>
    </row>
    <row r="41" spans="1:14" s="46" customFormat="1" ht="44.25" customHeight="1">
      <c r="A41" s="52" t="s">
        <v>43</v>
      </c>
      <c r="B41" s="114">
        <f t="shared" si="1"/>
        <v>23.319</v>
      </c>
      <c r="C41" s="156">
        <f>'апрель факт'!C41+'май факт'!C41+'июнь факт'!C41</f>
        <v>23.319</v>
      </c>
      <c r="D41" s="156">
        <f>'апрель факт'!D41+'май факт'!D41+'июнь факт'!D41</f>
        <v>0</v>
      </c>
      <c r="E41" s="156">
        <f>'апрель факт'!E41+'май факт'!E41+'июнь факт'!E41</f>
        <v>0</v>
      </c>
      <c r="F41" s="157">
        <f>'апрель факт'!F41+'май факт'!F41+'июнь факт'!F41</f>
        <v>0</v>
      </c>
      <c r="G41" s="196"/>
      <c r="H41" s="196"/>
      <c r="I41" s="45"/>
      <c r="J41" s="45"/>
      <c r="K41" s="45"/>
      <c r="L41" s="45"/>
      <c r="M41" s="45"/>
      <c r="N41" s="45"/>
    </row>
    <row r="42" spans="1:14" s="20" customFormat="1" ht="24.75" customHeight="1">
      <c r="A42" s="47" t="s">
        <v>14</v>
      </c>
      <c r="B42" s="9">
        <f t="shared" si="1"/>
        <v>7058.397000000001</v>
      </c>
      <c r="C42" s="11">
        <f>C43+C44+C45</f>
        <v>0</v>
      </c>
      <c r="D42" s="11">
        <f>D43+D44+D45</f>
        <v>0</v>
      </c>
      <c r="E42" s="11">
        <f>E43+E44+E45</f>
        <v>190.935</v>
      </c>
      <c r="F42" s="12">
        <f>F43+F44+F45</f>
        <v>6867.462</v>
      </c>
      <c r="G42" s="196"/>
      <c r="H42" s="196"/>
      <c r="I42" s="7"/>
      <c r="J42" s="7"/>
      <c r="K42" s="7"/>
      <c r="L42" s="7"/>
      <c r="M42" s="7"/>
      <c r="N42" s="7"/>
    </row>
    <row r="43" spans="1:8" s="7" customFormat="1" ht="25.5" customHeight="1">
      <c r="A43" s="47" t="s">
        <v>15</v>
      </c>
      <c r="B43" s="9">
        <f t="shared" si="1"/>
        <v>6746.687000000001</v>
      </c>
      <c r="C43" s="14">
        <f>'апрель факт'!C43+'май факт'!C43+'июнь факт'!C43</f>
        <v>0</v>
      </c>
      <c r="D43" s="14">
        <f>'апрель факт'!D43+'май факт'!D43+'июнь факт'!D43</f>
        <v>0</v>
      </c>
      <c r="E43" s="14">
        <f>'апрель факт'!E43+'май факт'!E43+'июнь факт'!E43</f>
        <v>190.935</v>
      </c>
      <c r="F43" s="15">
        <f>'апрель факт'!F43+'май факт'!F43+'июнь факт'!F43</f>
        <v>6555.752</v>
      </c>
      <c r="G43" s="196"/>
      <c r="H43" s="196"/>
    </row>
    <row r="44" spans="1:8" s="7" customFormat="1" ht="25.5" customHeight="1">
      <c r="A44" s="47" t="s">
        <v>57</v>
      </c>
      <c r="B44" s="9">
        <f t="shared" si="1"/>
        <v>225.63599999999997</v>
      </c>
      <c r="C44" s="14">
        <f>'апрель факт'!C44+'май факт'!C44+'июнь факт'!C44</f>
        <v>0</v>
      </c>
      <c r="D44" s="14">
        <f>'апрель факт'!D44+'май факт'!D44+'июнь факт'!D44</f>
        <v>0</v>
      </c>
      <c r="E44" s="14">
        <f>'апрель факт'!E44+'май факт'!E44+'июнь факт'!E44</f>
        <v>0</v>
      </c>
      <c r="F44" s="15">
        <f>'апрель факт'!F44+'май факт'!F44+'июнь факт'!F44</f>
        <v>225.63599999999997</v>
      </c>
      <c r="G44" s="196"/>
      <c r="H44" s="196"/>
    </row>
    <row r="45" spans="1:8" s="7" customFormat="1" ht="20.25" customHeight="1">
      <c r="A45" s="47" t="s">
        <v>16</v>
      </c>
      <c r="B45" s="9">
        <f t="shared" si="1"/>
        <v>86.074</v>
      </c>
      <c r="C45" s="14">
        <f>'апрель факт'!C45+'май факт'!C45+'июнь факт'!C45</f>
        <v>0</v>
      </c>
      <c r="D45" s="14">
        <f>'апрель факт'!D45+'май факт'!D45+'июнь факт'!D45</f>
        <v>0</v>
      </c>
      <c r="E45" s="14">
        <f>'апрель факт'!E45+'май факт'!E45+'июнь факт'!E45</f>
        <v>0</v>
      </c>
      <c r="F45" s="15">
        <f>'апрель факт'!F45+'май факт'!F45+'июнь факт'!F45</f>
        <v>86.074</v>
      </c>
      <c r="G45" s="196"/>
      <c r="H45" s="196"/>
    </row>
    <row r="46" spans="1:14" s="2" customFormat="1" ht="50.25" customHeight="1">
      <c r="A46" s="158" t="s">
        <v>35</v>
      </c>
      <c r="B46" s="9">
        <f t="shared" si="1"/>
        <v>245.688</v>
      </c>
      <c r="C46" s="17"/>
      <c r="D46" s="17"/>
      <c r="E46" s="17">
        <f>E47+E48</f>
        <v>126.303</v>
      </c>
      <c r="F46" s="18">
        <f>F47+F48</f>
        <v>119.38499999999999</v>
      </c>
      <c r="G46" s="196"/>
      <c r="H46" s="196"/>
      <c r="I46" s="7"/>
      <c r="J46" s="7"/>
      <c r="K46" s="7"/>
      <c r="L46" s="7"/>
      <c r="M46" s="7"/>
      <c r="N46" s="7"/>
    </row>
    <row r="47" spans="1:8" s="7" customFormat="1" ht="22.5" customHeight="1">
      <c r="A47" s="47" t="s">
        <v>17</v>
      </c>
      <c r="B47" s="9">
        <f t="shared" si="1"/>
        <v>186.625</v>
      </c>
      <c r="C47" s="11"/>
      <c r="D47" s="11"/>
      <c r="E47" s="17">
        <f>'апрель факт'!E47+'май факт'!E47+'июнь факт'!E47</f>
        <v>126.303</v>
      </c>
      <c r="F47" s="18">
        <f>'апрель факт'!F47+'май факт'!F47+'июнь факт'!F47</f>
        <v>60.321999999999996</v>
      </c>
      <c r="G47" s="196"/>
      <c r="H47" s="196"/>
    </row>
    <row r="48" spans="1:14" s="20" customFormat="1" ht="24.75" customHeight="1">
      <c r="A48" s="47" t="s">
        <v>14</v>
      </c>
      <c r="B48" s="9">
        <f t="shared" si="1"/>
        <v>59.063</v>
      </c>
      <c r="C48" s="11"/>
      <c r="D48" s="11"/>
      <c r="E48" s="17">
        <f>E49+E50</f>
        <v>0</v>
      </c>
      <c r="F48" s="18">
        <f>F49+F50</f>
        <v>59.063</v>
      </c>
      <c r="G48" s="196"/>
      <c r="H48" s="196"/>
      <c r="I48" s="7"/>
      <c r="J48" s="7"/>
      <c r="K48" s="7"/>
      <c r="L48" s="7"/>
      <c r="M48" s="7"/>
      <c r="N48" s="7"/>
    </row>
    <row r="49" spans="1:8" s="7" customFormat="1" ht="18" customHeight="1">
      <c r="A49" s="47" t="s">
        <v>15</v>
      </c>
      <c r="B49" s="9">
        <f t="shared" si="1"/>
        <v>45.551</v>
      </c>
      <c r="C49" s="14"/>
      <c r="D49" s="14"/>
      <c r="E49" s="14">
        <f>'апрель факт'!E49+'май факт'!E49+'июнь факт'!E49</f>
        <v>0</v>
      </c>
      <c r="F49" s="15">
        <f>'апрель факт'!F49+'май факт'!F49+'июнь факт'!F49</f>
        <v>45.551</v>
      </c>
      <c r="G49" s="196"/>
      <c r="H49" s="196"/>
    </row>
    <row r="50" spans="1:8" s="7" customFormat="1" ht="18" customHeight="1">
      <c r="A50" s="47" t="s">
        <v>16</v>
      </c>
      <c r="B50" s="9">
        <f t="shared" si="1"/>
        <v>13.511999999999999</v>
      </c>
      <c r="C50" s="14"/>
      <c r="D50" s="14"/>
      <c r="E50" s="14">
        <f>'апрель факт'!E50+'май факт'!E50+'июнь факт'!E50</f>
        <v>0</v>
      </c>
      <c r="F50" s="15">
        <f>'апрель факт'!F50+'май факт'!F50+'июнь факт'!F50</f>
        <v>13.511999999999999</v>
      </c>
      <c r="G50" s="196"/>
      <c r="H50" s="196"/>
    </row>
    <row r="51" spans="1:8" s="7" customFormat="1" ht="50.25" customHeight="1">
      <c r="A51" s="158" t="s">
        <v>74</v>
      </c>
      <c r="B51" s="9">
        <f t="shared" si="1"/>
        <v>10.269</v>
      </c>
      <c r="C51" s="17">
        <f>C52+C53</f>
        <v>0</v>
      </c>
      <c r="D51" s="23"/>
      <c r="E51" s="17">
        <f>E52+E53</f>
        <v>0</v>
      </c>
      <c r="F51" s="18">
        <f>F52+F53</f>
        <v>10.269</v>
      </c>
      <c r="G51" s="196"/>
      <c r="H51" s="196"/>
    </row>
    <row r="52" spans="1:8" s="7" customFormat="1" ht="23.25" customHeight="1">
      <c r="A52" s="47" t="s">
        <v>17</v>
      </c>
      <c r="B52" s="9">
        <f t="shared" si="1"/>
        <v>10.269</v>
      </c>
      <c r="C52" s="11"/>
      <c r="D52" s="11"/>
      <c r="E52" s="17">
        <f>'апрель факт'!E52+'май факт'!E52+'июнь факт'!E52</f>
        <v>0</v>
      </c>
      <c r="F52" s="18">
        <f>'апрель факт'!F52+'май факт'!F52+'июнь факт'!F52</f>
        <v>10.269</v>
      </c>
      <c r="G52" s="196"/>
      <c r="H52" s="196"/>
    </row>
    <row r="53" spans="1:14" s="20" customFormat="1" ht="23.25" customHeight="1">
      <c r="A53" s="47" t="s">
        <v>14</v>
      </c>
      <c r="B53" s="9">
        <f t="shared" si="1"/>
        <v>0</v>
      </c>
      <c r="C53" s="17">
        <f>C54+C55</f>
        <v>0</v>
      </c>
      <c r="D53" s="11"/>
      <c r="E53" s="17">
        <f>E54+E55</f>
        <v>0</v>
      </c>
      <c r="F53" s="18">
        <f>F54+F55</f>
        <v>0</v>
      </c>
      <c r="G53" s="196"/>
      <c r="H53" s="196"/>
      <c r="I53" s="7"/>
      <c r="J53" s="7"/>
      <c r="K53" s="7"/>
      <c r="L53" s="7"/>
      <c r="M53" s="7"/>
      <c r="N53" s="7"/>
    </row>
    <row r="54" spans="1:8" s="7" customFormat="1" ht="23.25" customHeight="1">
      <c r="A54" s="47" t="s">
        <v>15</v>
      </c>
      <c r="B54" s="9">
        <f t="shared" si="1"/>
        <v>0</v>
      </c>
      <c r="C54" s="23"/>
      <c r="D54" s="23"/>
      <c r="E54" s="14">
        <f>'апрель факт'!E54+'май факт'!E54+'июнь факт'!E54</f>
        <v>0</v>
      </c>
      <c r="F54" s="15">
        <f>'апрель факт'!F54+'май факт'!F54+'июнь факт'!F54</f>
        <v>0</v>
      </c>
      <c r="G54" s="196"/>
      <c r="H54" s="196"/>
    </row>
    <row r="55" spans="1:8" s="7" customFormat="1" ht="23.25" customHeight="1">
      <c r="A55" s="47" t="s">
        <v>16</v>
      </c>
      <c r="B55" s="9">
        <f t="shared" si="1"/>
        <v>0</v>
      </c>
      <c r="C55" s="23"/>
      <c r="D55" s="23"/>
      <c r="E55" s="14">
        <f>'апрель факт'!E55+'май факт'!E55+'июнь факт'!E55</f>
        <v>0</v>
      </c>
      <c r="F55" s="15">
        <f>'апрель факт'!F55+'май факт'!F55+'июнь факт'!F55</f>
        <v>0</v>
      </c>
      <c r="G55" s="196"/>
      <c r="H55" s="196"/>
    </row>
    <row r="56" spans="1:14" s="6" customFormat="1" ht="42" customHeight="1">
      <c r="A56" s="158" t="s">
        <v>75</v>
      </c>
      <c r="B56" s="9">
        <f t="shared" si="1"/>
        <v>6277.902</v>
      </c>
      <c r="C56" s="23">
        <f>C57+C58</f>
        <v>6083.203</v>
      </c>
      <c r="D56" s="23"/>
      <c r="E56" s="23">
        <f>E57+E58</f>
        <v>194.699</v>
      </c>
      <c r="F56" s="18"/>
      <c r="G56" s="196"/>
      <c r="H56" s="196"/>
      <c r="I56" s="7"/>
      <c r="J56" s="7"/>
      <c r="K56" s="7"/>
      <c r="L56" s="7"/>
      <c r="M56" s="7"/>
      <c r="N56" s="7"/>
    </row>
    <row r="57" spans="1:14" s="2" customFormat="1" ht="19.5" customHeight="1">
      <c r="A57" s="47" t="s">
        <v>17</v>
      </c>
      <c r="B57" s="9">
        <f t="shared" si="1"/>
        <v>6277.902</v>
      </c>
      <c r="C57" s="17">
        <f>'апрель факт'!C57+'май факт'!C57+'июнь факт'!C57</f>
        <v>6083.203</v>
      </c>
      <c r="D57" s="17">
        <f>'апрель факт'!D57+'май факт'!D57+'июнь факт'!D57</f>
        <v>0</v>
      </c>
      <c r="E57" s="17">
        <f>'апрель факт'!E57+'май факт'!E57+'июнь факт'!E57</f>
        <v>194.699</v>
      </c>
      <c r="F57" s="18">
        <f>'апрель факт'!F57+'май факт'!F57+'июнь факт'!F57</f>
        <v>0</v>
      </c>
      <c r="G57" s="196"/>
      <c r="H57" s="196"/>
      <c r="I57" s="7"/>
      <c r="J57" s="7"/>
      <c r="K57" s="7"/>
      <c r="L57" s="7"/>
      <c r="M57" s="7"/>
      <c r="N57" s="7"/>
    </row>
    <row r="58" spans="1:14" s="20" customFormat="1" ht="19.5" customHeight="1">
      <c r="A58" s="47" t="s">
        <v>14</v>
      </c>
      <c r="B58" s="9">
        <f t="shared" si="1"/>
        <v>0</v>
      </c>
      <c r="C58" s="17">
        <f>C59+C60</f>
        <v>0</v>
      </c>
      <c r="D58" s="17">
        <f>D59+D60</f>
        <v>0</v>
      </c>
      <c r="E58" s="17">
        <f>E59+E60</f>
        <v>0</v>
      </c>
      <c r="F58" s="18">
        <f>F59+F60</f>
        <v>0</v>
      </c>
      <c r="G58" s="196"/>
      <c r="H58" s="196"/>
      <c r="I58" s="7"/>
      <c r="J58" s="7"/>
      <c r="K58" s="7"/>
      <c r="L58" s="7"/>
      <c r="M58" s="7"/>
      <c r="N58" s="7"/>
    </row>
    <row r="59" spans="1:14" s="2" customFormat="1" ht="19.5" customHeight="1">
      <c r="A59" s="47" t="s">
        <v>15</v>
      </c>
      <c r="B59" s="9">
        <f t="shared" si="1"/>
        <v>0</v>
      </c>
      <c r="C59" s="14">
        <f>'апрель факт'!C59+'май факт'!C59+'июнь факт'!C59</f>
        <v>0</v>
      </c>
      <c r="D59" s="14">
        <f>'апрель факт'!D59+'май факт'!D59+'июнь факт'!D59</f>
        <v>0</v>
      </c>
      <c r="E59" s="14">
        <f>'апрель факт'!E59+'май факт'!E59+'июнь факт'!E59</f>
        <v>0</v>
      </c>
      <c r="F59" s="15">
        <f>'апрель факт'!F59+'май факт'!F59+'июнь факт'!F59</f>
        <v>0</v>
      </c>
      <c r="G59" s="196"/>
      <c r="H59" s="196"/>
      <c r="I59" s="7"/>
      <c r="J59" s="7"/>
      <c r="K59" s="7"/>
      <c r="L59" s="7"/>
      <c r="M59" s="7"/>
      <c r="N59" s="7"/>
    </row>
    <row r="60" spans="1:14" s="2" customFormat="1" ht="19.5" customHeight="1">
      <c r="A60" s="47" t="s">
        <v>16</v>
      </c>
      <c r="B60" s="9">
        <f t="shared" si="1"/>
        <v>0</v>
      </c>
      <c r="C60" s="14">
        <f>'апрель факт'!C60+'май факт'!C60+'июнь факт'!C60</f>
        <v>0</v>
      </c>
      <c r="D60" s="14">
        <f>'апрель факт'!D60+'май факт'!D60+'июнь факт'!D60</f>
        <v>0</v>
      </c>
      <c r="E60" s="14">
        <f>'апрель факт'!E60+'май факт'!E60+'июнь факт'!E60</f>
        <v>0</v>
      </c>
      <c r="F60" s="15">
        <f>'апрель факт'!F60+'май факт'!F60+'июнь факт'!F60</f>
        <v>0</v>
      </c>
      <c r="G60" s="196"/>
      <c r="H60" s="196"/>
      <c r="I60" s="7"/>
      <c r="J60" s="7"/>
      <c r="K60" s="7"/>
      <c r="L60" s="7"/>
      <c r="M60" s="7"/>
      <c r="N60" s="7"/>
    </row>
    <row r="61" spans="1:14" s="2" customFormat="1" ht="24.75" customHeight="1">
      <c r="A61" s="160" t="s">
        <v>30</v>
      </c>
      <c r="B61" s="9">
        <f t="shared" si="1"/>
        <v>1662.391</v>
      </c>
      <c r="C61" s="13"/>
      <c r="D61" s="11"/>
      <c r="E61" s="17">
        <f>E62+E63</f>
        <v>1270.079</v>
      </c>
      <c r="F61" s="18">
        <f>F62+F63</f>
        <v>392.312</v>
      </c>
      <c r="G61" s="196"/>
      <c r="H61" s="196"/>
      <c r="I61" s="7"/>
      <c r="J61" s="7"/>
      <c r="K61" s="7"/>
      <c r="L61" s="7"/>
      <c r="M61" s="7"/>
      <c r="N61" s="7"/>
    </row>
    <row r="62" spans="1:14" s="2" customFormat="1" ht="21.75" customHeight="1">
      <c r="A62" s="47" t="s">
        <v>17</v>
      </c>
      <c r="B62" s="9">
        <f t="shared" si="1"/>
        <v>1662.391</v>
      </c>
      <c r="C62" s="11"/>
      <c r="D62" s="11"/>
      <c r="E62" s="17">
        <f>'апрель факт'!E62+'май факт'!E62+'июнь факт'!E62</f>
        <v>1270.079</v>
      </c>
      <c r="F62" s="18">
        <f>'апрель факт'!F62+'май факт'!F62+'июнь факт'!F62</f>
        <v>392.312</v>
      </c>
      <c r="G62" s="196"/>
      <c r="H62" s="196"/>
      <c r="I62" s="7"/>
      <c r="J62" s="7"/>
      <c r="K62" s="7"/>
      <c r="L62" s="7"/>
      <c r="M62" s="7"/>
      <c r="N62" s="7"/>
    </row>
    <row r="63" spans="1:14" s="20" customFormat="1" ht="16.5" customHeight="1">
      <c r="A63" s="47" t="s">
        <v>14</v>
      </c>
      <c r="B63" s="9">
        <f t="shared" si="1"/>
        <v>0</v>
      </c>
      <c r="C63" s="11"/>
      <c r="D63" s="11"/>
      <c r="E63" s="17">
        <f>E64+E65</f>
        <v>0</v>
      </c>
      <c r="F63" s="18">
        <f>F64+F65</f>
        <v>0</v>
      </c>
      <c r="G63" s="196"/>
      <c r="H63" s="196"/>
      <c r="I63" s="7"/>
      <c r="J63" s="7"/>
      <c r="K63" s="7"/>
      <c r="L63" s="7"/>
      <c r="M63" s="7"/>
      <c r="N63" s="7"/>
    </row>
    <row r="64" spans="1:14" s="2" customFormat="1" ht="18" customHeight="1">
      <c r="A64" s="47" t="s">
        <v>15</v>
      </c>
      <c r="B64" s="9">
        <f t="shared" si="1"/>
        <v>0</v>
      </c>
      <c r="C64" s="13"/>
      <c r="D64" s="11"/>
      <c r="E64" s="14">
        <f>'апрель факт'!E64+'май факт'!E64+'июнь факт'!E64</f>
        <v>0</v>
      </c>
      <c r="F64" s="15">
        <f>'апрель факт'!F64+'май факт'!F64+'июнь факт'!F64</f>
        <v>0</v>
      </c>
      <c r="G64" s="196"/>
      <c r="H64" s="196"/>
      <c r="I64" s="7"/>
      <c r="J64" s="7"/>
      <c r="K64" s="7"/>
      <c r="L64" s="7"/>
      <c r="M64" s="7"/>
      <c r="N64" s="7"/>
    </row>
    <row r="65" spans="1:14" s="2" customFormat="1" ht="18" customHeight="1">
      <c r="A65" s="47" t="s">
        <v>16</v>
      </c>
      <c r="B65" s="9">
        <f t="shared" si="1"/>
        <v>0</v>
      </c>
      <c r="C65" s="13"/>
      <c r="D65" s="11"/>
      <c r="E65" s="14">
        <f>'апрель факт'!E65+'май факт'!E65+'июнь факт'!E65</f>
        <v>0</v>
      </c>
      <c r="F65" s="15">
        <f>'апрель факт'!F65+'май факт'!F65+'июнь факт'!F65</f>
        <v>0</v>
      </c>
      <c r="G65" s="196"/>
      <c r="H65" s="196"/>
      <c r="I65" s="7"/>
      <c r="J65" s="7"/>
      <c r="K65" s="7"/>
      <c r="L65" s="7"/>
      <c r="M65" s="7"/>
      <c r="N65" s="7"/>
    </row>
    <row r="66" spans="1:14" s="2" customFormat="1" ht="24.75" customHeight="1">
      <c r="A66" s="160" t="s">
        <v>4</v>
      </c>
      <c r="B66" s="9">
        <f t="shared" si="1"/>
        <v>2339.6530000000002</v>
      </c>
      <c r="C66" s="11">
        <f>C67+C68+C74</f>
        <v>2339.6530000000002</v>
      </c>
      <c r="D66" s="11"/>
      <c r="E66" s="11"/>
      <c r="F66" s="12"/>
      <c r="G66" s="196"/>
      <c r="H66" s="196"/>
      <c r="I66" s="7"/>
      <c r="J66" s="7"/>
      <c r="K66" s="7"/>
      <c r="L66" s="7"/>
      <c r="M66" s="7"/>
      <c r="N66" s="7"/>
    </row>
    <row r="67" spans="1:14" s="2" customFormat="1" ht="38.25" customHeight="1">
      <c r="A67" s="52" t="s">
        <v>38</v>
      </c>
      <c r="B67" s="9">
        <f t="shared" si="1"/>
        <v>1016.5519999999999</v>
      </c>
      <c r="C67" s="17">
        <f>'апрель факт'!C67+'май факт'!C67+'июнь факт'!C67</f>
        <v>1016.5519999999999</v>
      </c>
      <c r="D67" s="17">
        <f>'апрель факт'!D67+'май факт'!D67+'июнь факт'!D67</f>
        <v>0</v>
      </c>
      <c r="E67" s="17">
        <f>'апрель факт'!E67+'май факт'!E67+'июнь факт'!E67</f>
        <v>0</v>
      </c>
      <c r="F67" s="18">
        <f>'апрель факт'!F67+'май факт'!F67+'июнь факт'!F67</f>
        <v>0</v>
      </c>
      <c r="G67" s="196"/>
      <c r="H67" s="196"/>
      <c r="I67" s="7"/>
      <c r="J67" s="7"/>
      <c r="K67" s="7"/>
      <c r="L67" s="7"/>
      <c r="M67" s="7"/>
      <c r="N67" s="7"/>
    </row>
    <row r="68" spans="1:14" s="6" customFormat="1" ht="56.25" customHeight="1">
      <c r="A68" s="122" t="s">
        <v>48</v>
      </c>
      <c r="B68" s="87">
        <f t="shared" si="1"/>
        <v>1323.101</v>
      </c>
      <c r="C68" s="88">
        <f>C70+C72</f>
        <v>1323.101</v>
      </c>
      <c r="D68" s="151"/>
      <c r="E68" s="151"/>
      <c r="F68" s="18"/>
      <c r="G68" s="196"/>
      <c r="H68" s="196"/>
      <c r="I68" s="7"/>
      <c r="J68" s="7"/>
      <c r="K68" s="7"/>
      <c r="L68" s="7"/>
      <c r="M68" s="7"/>
      <c r="N68" s="7"/>
    </row>
    <row r="69" spans="1:14" s="6" customFormat="1" ht="36" customHeight="1">
      <c r="A69" s="52" t="s">
        <v>49</v>
      </c>
      <c r="B69" s="123">
        <f t="shared" si="1"/>
        <v>2.178</v>
      </c>
      <c r="C69" s="88">
        <f>C71+C73</f>
        <v>2.178</v>
      </c>
      <c r="D69" s="151"/>
      <c r="E69" s="151"/>
      <c r="F69" s="18"/>
      <c r="G69" s="196"/>
      <c r="H69" s="196"/>
      <c r="I69" s="7"/>
      <c r="J69" s="7"/>
      <c r="K69" s="7"/>
      <c r="L69" s="7"/>
      <c r="M69" s="7"/>
      <c r="N69" s="7"/>
    </row>
    <row r="70" spans="1:14" s="6" customFormat="1" ht="28.5" customHeight="1">
      <c r="A70" s="61" t="s">
        <v>50</v>
      </c>
      <c r="B70" s="62">
        <f aca="true" t="shared" si="2" ref="B70:B103">C70+D70+E70+F70</f>
        <v>758.27</v>
      </c>
      <c r="C70" s="156">
        <f>'апрель факт'!C70+'май факт'!C70+'июнь факт'!C70</f>
        <v>758.27</v>
      </c>
      <c r="D70" s="64"/>
      <c r="E70" s="64"/>
      <c r="F70" s="18"/>
      <c r="G70" s="196"/>
      <c r="H70" s="196"/>
      <c r="I70" s="7"/>
      <c r="J70" s="7"/>
      <c r="K70" s="7"/>
      <c r="L70" s="7"/>
      <c r="M70" s="7"/>
      <c r="N70" s="7"/>
    </row>
    <row r="71" spans="1:14" s="6" customFormat="1" ht="28.5" customHeight="1">
      <c r="A71" s="61" t="s">
        <v>51</v>
      </c>
      <c r="B71" s="62">
        <f t="shared" si="2"/>
        <v>1.249</v>
      </c>
      <c r="C71" s="156">
        <f>'апрель факт'!C71+'май факт'!C71+'июнь факт'!C71</f>
        <v>1.249</v>
      </c>
      <c r="D71" s="65"/>
      <c r="E71" s="65"/>
      <c r="F71" s="18"/>
      <c r="G71" s="196"/>
      <c r="H71" s="196"/>
      <c r="I71" s="7"/>
      <c r="J71" s="7"/>
      <c r="K71" s="7"/>
      <c r="L71" s="7"/>
      <c r="M71" s="7"/>
      <c r="N71" s="7"/>
    </row>
    <row r="72" spans="1:14" s="6" customFormat="1" ht="28.5" customHeight="1">
      <c r="A72" s="61" t="s">
        <v>52</v>
      </c>
      <c r="B72" s="62">
        <f t="shared" si="2"/>
        <v>564.831</v>
      </c>
      <c r="C72" s="156">
        <f>'апрель факт'!C72+'май факт'!C72+'июнь факт'!C72</f>
        <v>564.831</v>
      </c>
      <c r="D72" s="64"/>
      <c r="E72" s="64"/>
      <c r="F72" s="18"/>
      <c r="G72" s="196"/>
      <c r="H72" s="196"/>
      <c r="I72" s="7"/>
      <c r="J72" s="7"/>
      <c r="K72" s="7"/>
      <c r="L72" s="7"/>
      <c r="M72" s="7"/>
      <c r="N72" s="7"/>
    </row>
    <row r="73" spans="1:14" s="6" customFormat="1" ht="28.5" customHeight="1">
      <c r="A73" s="61" t="s">
        <v>53</v>
      </c>
      <c r="B73" s="62">
        <f t="shared" si="2"/>
        <v>0.929</v>
      </c>
      <c r="C73" s="156">
        <f>'апрель факт'!C73+'май факт'!C73+'июнь факт'!C73</f>
        <v>0.929</v>
      </c>
      <c r="D73" s="65"/>
      <c r="E73" s="65"/>
      <c r="F73" s="18"/>
      <c r="G73" s="196"/>
      <c r="H73" s="196"/>
      <c r="I73" s="7"/>
      <c r="J73" s="7"/>
      <c r="K73" s="7"/>
      <c r="L73" s="7"/>
      <c r="M73" s="7"/>
      <c r="N73" s="7"/>
    </row>
    <row r="74" spans="1:14" s="20" customFormat="1" ht="18" customHeight="1">
      <c r="A74" s="47" t="s">
        <v>14</v>
      </c>
      <c r="B74" s="9">
        <f t="shared" si="2"/>
        <v>0</v>
      </c>
      <c r="C74" s="17">
        <f>C75+C76</f>
        <v>0</v>
      </c>
      <c r="D74" s="11"/>
      <c r="E74" s="17">
        <f>E75+E76</f>
        <v>0</v>
      </c>
      <c r="F74" s="18">
        <f>F75+F76</f>
        <v>0</v>
      </c>
      <c r="G74" s="196"/>
      <c r="H74" s="196"/>
      <c r="I74" s="7"/>
      <c r="J74" s="7"/>
      <c r="K74" s="7"/>
      <c r="L74" s="7"/>
      <c r="M74" s="7"/>
      <c r="N74" s="7"/>
    </row>
    <row r="75" spans="1:14" s="2" customFormat="1" ht="19.5" customHeight="1">
      <c r="A75" s="47" t="s">
        <v>15</v>
      </c>
      <c r="B75" s="9">
        <f t="shared" si="2"/>
        <v>0</v>
      </c>
      <c r="C75" s="14"/>
      <c r="D75" s="11"/>
      <c r="E75" s="11"/>
      <c r="F75" s="12"/>
      <c r="G75" s="196"/>
      <c r="H75" s="196"/>
      <c r="I75" s="7"/>
      <c r="J75" s="7"/>
      <c r="K75" s="7"/>
      <c r="L75" s="7"/>
      <c r="M75" s="7"/>
      <c r="N75" s="7"/>
    </row>
    <row r="76" spans="1:14" s="2" customFormat="1" ht="19.5" customHeight="1">
      <c r="A76" s="47" t="s">
        <v>16</v>
      </c>
      <c r="B76" s="9">
        <f t="shared" si="2"/>
        <v>0</v>
      </c>
      <c r="C76" s="14"/>
      <c r="D76" s="11"/>
      <c r="E76" s="11"/>
      <c r="F76" s="12"/>
      <c r="G76" s="196"/>
      <c r="H76" s="196"/>
      <c r="I76" s="7"/>
      <c r="J76" s="7"/>
      <c r="K76" s="7"/>
      <c r="L76" s="7"/>
      <c r="M76" s="7"/>
      <c r="N76" s="7"/>
    </row>
    <row r="77" spans="1:14" s="2" customFormat="1" ht="84" customHeight="1">
      <c r="A77" s="158" t="s">
        <v>33</v>
      </c>
      <c r="B77" s="9">
        <f t="shared" si="2"/>
        <v>5121.9220000000005</v>
      </c>
      <c r="C77" s="17">
        <f>'апрель факт'!C77+'май факт'!C77+'июнь факт'!C77</f>
        <v>3066.916</v>
      </c>
      <c r="D77" s="17">
        <f>'апрель факт'!D77+'май факт'!D77+'июнь факт'!D77</f>
        <v>0</v>
      </c>
      <c r="E77" s="17">
        <f>'апрель факт'!E77+'май факт'!E77+'июнь факт'!E77</f>
        <v>846.0799999999999</v>
      </c>
      <c r="F77" s="17">
        <f>'апрель факт'!F77+'май факт'!F77+'июнь факт'!F77</f>
        <v>1208.926</v>
      </c>
      <c r="G77" s="196"/>
      <c r="H77" s="196"/>
      <c r="I77" s="7"/>
      <c r="J77" s="7"/>
      <c r="K77" s="7"/>
      <c r="L77" s="7"/>
      <c r="M77" s="7"/>
      <c r="N77" s="7"/>
    </row>
    <row r="78" spans="1:14" s="2" customFormat="1" ht="32.25" customHeight="1">
      <c r="A78" s="39" t="s">
        <v>17</v>
      </c>
      <c r="B78" s="9">
        <f t="shared" si="2"/>
        <v>1641.308</v>
      </c>
      <c r="C78" s="17">
        <f>'апрель факт'!C78+'май факт'!C78+'июнь факт'!C78</f>
        <v>463.244</v>
      </c>
      <c r="D78" s="17">
        <f>'апрель факт'!D78+'май факт'!D78+'июнь факт'!D78</f>
        <v>0</v>
      </c>
      <c r="E78" s="17">
        <f>'апрель факт'!E78+'май факт'!E78+'июнь факт'!E78</f>
        <v>846.0799999999999</v>
      </c>
      <c r="F78" s="17">
        <f>'апрель факт'!F78+'май факт'!F78+'июнь факт'!F78</f>
        <v>331.984</v>
      </c>
      <c r="G78" s="196"/>
      <c r="H78" s="196"/>
      <c r="I78" s="7"/>
      <c r="J78" s="7"/>
      <c r="K78" s="7"/>
      <c r="L78" s="7"/>
      <c r="M78" s="7"/>
      <c r="N78" s="7"/>
    </row>
    <row r="79" spans="1:14" s="46" customFormat="1" ht="33" customHeight="1">
      <c r="A79" s="50" t="s">
        <v>79</v>
      </c>
      <c r="B79" s="123">
        <f>C79+D79+E79+F79</f>
        <v>2603.672</v>
      </c>
      <c r="C79" s="194">
        <f>'апрель факт'!C79+'май факт'!C79+'июнь факт'!C79</f>
        <v>2603.672</v>
      </c>
      <c r="D79" s="194">
        <f>'апрель факт'!D79+'май факт'!D79+'июнь факт'!D79</f>
        <v>0</v>
      </c>
      <c r="E79" s="194">
        <f>'апрель факт'!E79+'май факт'!E79+'июнь факт'!E79</f>
        <v>0</v>
      </c>
      <c r="F79" s="194">
        <f>'апрель факт'!F79+'май факт'!F79+'июнь факт'!F79</f>
        <v>0</v>
      </c>
      <c r="G79" s="196"/>
      <c r="H79" s="196"/>
      <c r="I79" s="45"/>
      <c r="J79" s="45"/>
      <c r="K79" s="45"/>
      <c r="L79" s="45"/>
      <c r="M79" s="45"/>
      <c r="N79" s="45"/>
    </row>
    <row r="80" spans="1:14" s="20" customFormat="1" ht="26.25" customHeight="1">
      <c r="A80" s="50" t="s">
        <v>43</v>
      </c>
      <c r="B80" s="9">
        <f t="shared" si="2"/>
        <v>4.0809999999999995</v>
      </c>
      <c r="C80" s="194">
        <f>'апрель факт'!C80+'май факт'!C80+'июнь факт'!C80</f>
        <v>4.0809999999999995</v>
      </c>
      <c r="D80" s="194">
        <f>'апрель факт'!D80+'май факт'!D80+'июнь факт'!D80</f>
        <v>0</v>
      </c>
      <c r="E80" s="194">
        <f>'апрель факт'!E80+'май факт'!E80+'июнь факт'!E80</f>
        <v>0</v>
      </c>
      <c r="F80" s="194">
        <f>'апрель факт'!F80+'май факт'!F80+'июнь факт'!F80</f>
        <v>0</v>
      </c>
      <c r="G80" s="196"/>
      <c r="H80" s="196"/>
      <c r="I80" s="7"/>
      <c r="J80" s="7"/>
      <c r="K80" s="7"/>
      <c r="L80" s="7"/>
      <c r="M80" s="7"/>
      <c r="N80" s="7"/>
    </row>
    <row r="81" spans="1:14" s="2" customFormat="1" ht="19.5" customHeight="1">
      <c r="A81" s="39" t="s">
        <v>14</v>
      </c>
      <c r="B81" s="9">
        <f t="shared" si="2"/>
        <v>876.942</v>
      </c>
      <c r="C81" s="17">
        <f>'апрель факт'!C81+'май факт'!C81+'июнь факт'!C81</f>
        <v>0</v>
      </c>
      <c r="D81" s="17">
        <f>'апрель факт'!D81+'май факт'!D81+'июнь факт'!D81</f>
        <v>0</v>
      </c>
      <c r="E81" s="17">
        <f>'апрель факт'!E81+'май факт'!E81+'июнь факт'!E81</f>
        <v>0</v>
      </c>
      <c r="F81" s="17">
        <f>'апрель факт'!F81+'май факт'!F81+'июнь факт'!F81</f>
        <v>876.942</v>
      </c>
      <c r="G81" s="196"/>
      <c r="H81" s="196"/>
      <c r="I81" s="7"/>
      <c r="J81" s="7"/>
      <c r="K81" s="7"/>
      <c r="L81" s="7"/>
      <c r="M81" s="7"/>
      <c r="N81" s="7"/>
    </row>
    <row r="82" spans="1:14" s="2" customFormat="1" ht="19.5" customHeight="1">
      <c r="A82" s="39" t="s">
        <v>15</v>
      </c>
      <c r="B82" s="9">
        <f t="shared" si="2"/>
        <v>765.5219999999999</v>
      </c>
      <c r="C82" s="14">
        <f>'апрель факт'!C82+'май факт'!C82+'июнь факт'!C82</f>
        <v>0</v>
      </c>
      <c r="D82" s="14">
        <f>'апрель факт'!D82+'май факт'!D82+'июнь факт'!D82</f>
        <v>0</v>
      </c>
      <c r="E82" s="14">
        <f>'апрель факт'!E82+'май факт'!E82+'июнь факт'!E82</f>
        <v>0</v>
      </c>
      <c r="F82" s="14">
        <f>'апрель факт'!F82+'май факт'!F82+'июнь факт'!F82</f>
        <v>765.5219999999999</v>
      </c>
      <c r="G82" s="196"/>
      <c r="H82" s="196"/>
      <c r="I82" s="7"/>
      <c r="J82" s="7"/>
      <c r="K82" s="7"/>
      <c r="L82" s="7"/>
      <c r="M82" s="7"/>
      <c r="N82" s="7"/>
    </row>
    <row r="83" spans="1:14" s="2" customFormat="1" ht="23.25" customHeight="1">
      <c r="A83" s="39" t="s">
        <v>16</v>
      </c>
      <c r="B83" s="9">
        <f t="shared" si="2"/>
        <v>111.42</v>
      </c>
      <c r="C83" s="14">
        <f>'апрель факт'!C83+'май факт'!C83+'июнь факт'!C83</f>
        <v>0</v>
      </c>
      <c r="D83" s="14">
        <f>'апрель факт'!D83+'май факт'!D83+'июнь факт'!D83</f>
        <v>0</v>
      </c>
      <c r="E83" s="14">
        <f>'апрель факт'!E83+'май факт'!E83+'июнь факт'!E83</f>
        <v>0</v>
      </c>
      <c r="F83" s="14">
        <f>'апрель факт'!F83+'май факт'!F83+'июнь факт'!F83</f>
        <v>111.42</v>
      </c>
      <c r="G83" s="196"/>
      <c r="H83" s="196"/>
      <c r="I83" s="7"/>
      <c r="J83" s="7"/>
      <c r="K83" s="7"/>
      <c r="L83" s="7"/>
      <c r="M83" s="7"/>
      <c r="N83" s="7"/>
    </row>
    <row r="84" spans="1:14" s="2" customFormat="1" ht="23.25" customHeight="1">
      <c r="A84" s="118" t="s">
        <v>29</v>
      </c>
      <c r="B84" s="9">
        <f t="shared" si="2"/>
        <v>6415.907999999999</v>
      </c>
      <c r="C84" s="17">
        <f>'апрель факт'!C84+'май факт'!C84+'июнь факт'!C84</f>
        <v>6385.656999999999</v>
      </c>
      <c r="D84" s="17">
        <f>'апрель факт'!D84+'май факт'!D84+'июнь факт'!D84</f>
        <v>0</v>
      </c>
      <c r="E84" s="17">
        <f>'апрель факт'!E84+'май факт'!E84+'июнь факт'!E84</f>
        <v>0</v>
      </c>
      <c r="F84" s="17">
        <f>'апрель факт'!F84+'май факт'!F84+'июнь факт'!F84</f>
        <v>30.251</v>
      </c>
      <c r="G84" s="196"/>
      <c r="H84" s="196"/>
      <c r="I84" s="7"/>
      <c r="J84" s="7"/>
      <c r="K84" s="7"/>
      <c r="L84" s="7"/>
      <c r="M84" s="7"/>
      <c r="N84" s="7"/>
    </row>
    <row r="85" spans="1:14" s="46" customFormat="1" ht="35.25" customHeight="1">
      <c r="A85" s="39" t="s">
        <v>17</v>
      </c>
      <c r="B85" s="9">
        <f t="shared" si="2"/>
        <v>2009.904</v>
      </c>
      <c r="C85" s="17">
        <f>'апрель факт'!C85+'май факт'!C85+'июнь факт'!C85</f>
        <v>1979.653</v>
      </c>
      <c r="D85" s="17">
        <f>'апрель факт'!D85+'май факт'!D85+'июнь факт'!D85</f>
        <v>0</v>
      </c>
      <c r="E85" s="17">
        <f>'апрель факт'!E85+'май факт'!E85+'июнь факт'!E85</f>
        <v>0</v>
      </c>
      <c r="F85" s="17">
        <f>'апрель факт'!F85+'май факт'!F85+'июнь факт'!F85</f>
        <v>30.251</v>
      </c>
      <c r="G85" s="196"/>
      <c r="H85" s="196"/>
      <c r="I85" s="45"/>
      <c r="J85" s="45"/>
      <c r="K85" s="45"/>
      <c r="L85" s="45"/>
      <c r="M85" s="45"/>
      <c r="N85" s="45"/>
    </row>
    <row r="86" spans="1:14" s="46" customFormat="1" ht="33" customHeight="1">
      <c r="A86" s="50" t="s">
        <v>56</v>
      </c>
      <c r="B86" s="123">
        <f t="shared" si="2"/>
        <v>4406.004000000001</v>
      </c>
      <c r="C86" s="156">
        <f>'апрель факт'!C86+'май факт'!C86+'июнь факт'!C86</f>
        <v>4406.004000000001</v>
      </c>
      <c r="D86" s="156">
        <f>'апрель факт'!D86+'май факт'!D86+'июнь факт'!D86</f>
        <v>0</v>
      </c>
      <c r="E86" s="156">
        <f>'апрель факт'!E86+'май факт'!E86+'июнь факт'!E86</f>
        <v>0</v>
      </c>
      <c r="F86" s="156">
        <f>'апрель факт'!F86+'май факт'!F86+'июнь факт'!F86</f>
        <v>0</v>
      </c>
      <c r="G86" s="196"/>
      <c r="H86" s="196"/>
      <c r="I86" s="45"/>
      <c r="J86" s="45"/>
      <c r="K86" s="45"/>
      <c r="L86" s="45"/>
      <c r="M86" s="45"/>
      <c r="N86" s="45"/>
    </row>
    <row r="87" spans="1:14" s="2" customFormat="1" ht="23.25" customHeight="1">
      <c r="A87" s="50" t="s">
        <v>43</v>
      </c>
      <c r="B87" s="9">
        <f t="shared" si="2"/>
        <v>6.958</v>
      </c>
      <c r="C87" s="156">
        <f>'апрель факт'!C87+'май факт'!C87+'июнь факт'!C87</f>
        <v>6.958</v>
      </c>
      <c r="D87" s="156">
        <f>'апрель факт'!D87+'май факт'!D87+'июнь факт'!D87</f>
        <v>0</v>
      </c>
      <c r="E87" s="156">
        <f>'апрель факт'!E87+'май факт'!E87+'июнь факт'!E87</f>
        <v>0</v>
      </c>
      <c r="F87" s="156">
        <f>'апрель факт'!F87+'май факт'!F87+'июнь факт'!F87</f>
        <v>0</v>
      </c>
      <c r="G87" s="196"/>
      <c r="H87" s="196"/>
      <c r="I87" s="7"/>
      <c r="J87" s="7"/>
      <c r="K87" s="7"/>
      <c r="L87" s="7"/>
      <c r="M87" s="7"/>
      <c r="N87" s="7"/>
    </row>
    <row r="88" spans="1:14" s="2" customFormat="1" ht="19.5" customHeight="1">
      <c r="A88" s="39" t="s">
        <v>14</v>
      </c>
      <c r="B88" s="9">
        <f>C88+D88+E88+F88</f>
        <v>0</v>
      </c>
      <c r="C88" s="17">
        <f>'апрель факт'!C88+'май факт'!C88+'июнь факт'!C88</f>
        <v>0</v>
      </c>
      <c r="D88" s="17">
        <f>'апрель факт'!D88+'май факт'!D88+'июнь факт'!D88</f>
        <v>0</v>
      </c>
      <c r="E88" s="17">
        <f>'апрель факт'!E88+'май факт'!E88+'июнь факт'!E88</f>
        <v>0</v>
      </c>
      <c r="F88" s="17">
        <f>'апрель факт'!F88+'май факт'!F88+'июнь факт'!F88</f>
        <v>0</v>
      </c>
      <c r="G88" s="196"/>
      <c r="H88" s="196"/>
      <c r="I88" s="7"/>
      <c r="J88" s="7"/>
      <c r="K88" s="7"/>
      <c r="L88" s="7"/>
      <c r="M88" s="7"/>
      <c r="N88" s="7"/>
    </row>
    <row r="89" spans="1:14" s="2" customFormat="1" ht="23.25" customHeight="1">
      <c r="A89" s="47" t="s">
        <v>15</v>
      </c>
      <c r="B89" s="9">
        <f t="shared" si="2"/>
        <v>0</v>
      </c>
      <c r="C89" s="14">
        <f>'апрель факт'!C89+'май факт'!C89+'июнь факт'!C89</f>
        <v>0</v>
      </c>
      <c r="D89" s="14">
        <f>'апрель факт'!D89+'май факт'!D89+'июнь факт'!D89</f>
        <v>0</v>
      </c>
      <c r="E89" s="14">
        <f>'апрель факт'!E89+'май факт'!E89+'июнь факт'!E89</f>
        <v>0</v>
      </c>
      <c r="F89" s="14">
        <f>'апрель факт'!F89+'май факт'!F89+'июнь факт'!F89</f>
        <v>0</v>
      </c>
      <c r="G89" s="196"/>
      <c r="H89" s="196"/>
      <c r="I89" s="7"/>
      <c r="J89" s="7"/>
      <c r="K89" s="7"/>
      <c r="L89" s="7"/>
      <c r="M89" s="7"/>
      <c r="N89" s="7"/>
    </row>
    <row r="90" spans="1:14" s="2" customFormat="1" ht="23.25" customHeight="1">
      <c r="A90" s="47" t="s">
        <v>16</v>
      </c>
      <c r="B90" s="9">
        <f t="shared" si="2"/>
        <v>0</v>
      </c>
      <c r="C90" s="14">
        <f>'апрель факт'!C90+'май факт'!C90+'июнь факт'!C90</f>
        <v>0</v>
      </c>
      <c r="D90" s="14">
        <f>'апрель факт'!D90+'май факт'!D90+'июнь факт'!D90</f>
        <v>0</v>
      </c>
      <c r="E90" s="14">
        <f>'апрель факт'!E90+'май факт'!E90+'июнь факт'!E90</f>
        <v>0</v>
      </c>
      <c r="F90" s="14">
        <f>'апрель факт'!F90+'май факт'!F90+'июнь факт'!F90</f>
        <v>0</v>
      </c>
      <c r="G90" s="196"/>
      <c r="H90" s="196"/>
      <c r="I90" s="7"/>
      <c r="J90" s="7"/>
      <c r="K90" s="7"/>
      <c r="L90" s="7"/>
      <c r="M90" s="7"/>
      <c r="N90" s="7"/>
    </row>
    <row r="91" spans="1:14" s="2" customFormat="1" ht="23.25" customHeight="1">
      <c r="A91" s="118" t="s">
        <v>32</v>
      </c>
      <c r="B91" s="9">
        <f t="shared" si="2"/>
        <v>38.819</v>
      </c>
      <c r="C91" s="11">
        <f>C92+C93</f>
        <v>0</v>
      </c>
      <c r="D91" s="11"/>
      <c r="E91" s="11">
        <f>E92+E93</f>
        <v>38.819</v>
      </c>
      <c r="F91" s="12">
        <f>F92+F93</f>
        <v>0</v>
      </c>
      <c r="G91" s="196"/>
      <c r="H91" s="196"/>
      <c r="I91" s="7"/>
      <c r="J91" s="7"/>
      <c r="K91" s="7"/>
      <c r="L91" s="7"/>
      <c r="M91" s="7"/>
      <c r="N91" s="7"/>
    </row>
    <row r="92" spans="1:14" s="2" customFormat="1" ht="23.25" customHeight="1">
      <c r="A92" s="39" t="s">
        <v>17</v>
      </c>
      <c r="B92" s="9">
        <f t="shared" si="2"/>
        <v>38.819</v>
      </c>
      <c r="C92" s="66"/>
      <c r="D92" s="66"/>
      <c r="E92" s="23">
        <f>'апрель факт'!E92+'май факт'!E92+'июнь факт'!E92</f>
        <v>38.819</v>
      </c>
      <c r="F92" s="23">
        <f>'апрель факт'!F92+'май факт'!F92+'июнь факт'!F92</f>
        <v>0</v>
      </c>
      <c r="G92" s="196"/>
      <c r="H92" s="196"/>
      <c r="I92" s="7"/>
      <c r="J92" s="7"/>
      <c r="K92" s="7"/>
      <c r="L92" s="7"/>
      <c r="M92" s="7"/>
      <c r="N92" s="7"/>
    </row>
    <row r="93" spans="1:14" s="2" customFormat="1" ht="23.25" customHeight="1">
      <c r="A93" s="39" t="s">
        <v>14</v>
      </c>
      <c r="B93" s="9">
        <f t="shared" si="2"/>
        <v>0</v>
      </c>
      <c r="C93" s="14"/>
      <c r="D93" s="11"/>
      <c r="E93" s="17">
        <f>E94+E95</f>
        <v>0</v>
      </c>
      <c r="F93" s="18">
        <f>F94+F95</f>
        <v>0</v>
      </c>
      <c r="G93" s="196"/>
      <c r="H93" s="196"/>
      <c r="I93" s="7"/>
      <c r="J93" s="7"/>
      <c r="K93" s="7"/>
      <c r="L93" s="7"/>
      <c r="M93" s="7"/>
      <c r="N93" s="7"/>
    </row>
    <row r="94" spans="1:14" s="2" customFormat="1" ht="23.25" customHeight="1">
      <c r="A94" s="39" t="s">
        <v>15</v>
      </c>
      <c r="B94" s="9">
        <f t="shared" si="2"/>
        <v>0</v>
      </c>
      <c r="C94" s="14"/>
      <c r="D94" s="11"/>
      <c r="E94" s="14">
        <f>'апрель факт'!E94+'май факт'!E94+'июнь факт'!E94</f>
        <v>0</v>
      </c>
      <c r="F94" s="14">
        <f>'апрель факт'!F94+'май факт'!F94+'июнь факт'!F94</f>
        <v>0</v>
      </c>
      <c r="G94" s="196"/>
      <c r="H94" s="196"/>
      <c r="I94" s="7"/>
      <c r="J94" s="7"/>
      <c r="K94" s="7"/>
      <c r="L94" s="7"/>
      <c r="M94" s="7"/>
      <c r="N94" s="7"/>
    </row>
    <row r="95" spans="1:14" s="2" customFormat="1" ht="23.25" customHeight="1">
      <c r="A95" s="39" t="s">
        <v>16</v>
      </c>
      <c r="B95" s="9">
        <f t="shared" si="2"/>
        <v>0</v>
      </c>
      <c r="C95" s="14"/>
      <c r="D95" s="11"/>
      <c r="E95" s="14">
        <f>'апрель факт'!E95+'май факт'!E95+'июнь факт'!E95</f>
        <v>0</v>
      </c>
      <c r="F95" s="14">
        <f>'апрель факт'!F95+'май факт'!F95+'июнь факт'!F95</f>
        <v>0</v>
      </c>
      <c r="G95" s="196"/>
      <c r="H95" s="196"/>
      <c r="I95" s="7"/>
      <c r="J95" s="7"/>
      <c r="K95" s="7"/>
      <c r="L95" s="7"/>
      <c r="M95" s="7"/>
      <c r="N95" s="7"/>
    </row>
    <row r="96" spans="1:14" s="2" customFormat="1" ht="44.25" customHeight="1">
      <c r="A96" s="118" t="s">
        <v>28</v>
      </c>
      <c r="B96" s="9">
        <f t="shared" si="2"/>
        <v>237.963</v>
      </c>
      <c r="C96" s="14"/>
      <c r="D96" s="11"/>
      <c r="E96" s="11">
        <f>E97+E98</f>
        <v>0</v>
      </c>
      <c r="F96" s="12">
        <f>F97+F98</f>
        <v>237.963</v>
      </c>
      <c r="G96" s="196"/>
      <c r="H96" s="196"/>
      <c r="I96" s="7"/>
      <c r="J96" s="7"/>
      <c r="K96" s="7"/>
      <c r="L96" s="7"/>
      <c r="M96" s="7"/>
      <c r="N96" s="7"/>
    </row>
    <row r="97" spans="1:14" s="2" customFormat="1" ht="23.25" customHeight="1">
      <c r="A97" s="39" t="s">
        <v>17</v>
      </c>
      <c r="B97" s="9">
        <f t="shared" si="2"/>
        <v>2.3810000000000002</v>
      </c>
      <c r="C97" s="14"/>
      <c r="D97" s="11"/>
      <c r="E97" s="23">
        <f>'апрель факт'!E97+'май факт'!E97+'июнь факт'!E97</f>
        <v>0</v>
      </c>
      <c r="F97" s="23">
        <f>'апрель факт'!F97+'май факт'!F97+'июнь факт'!F97</f>
        <v>2.3810000000000002</v>
      </c>
      <c r="G97" s="196"/>
      <c r="H97" s="196"/>
      <c r="I97" s="7"/>
      <c r="J97" s="7"/>
      <c r="K97" s="7"/>
      <c r="L97" s="7"/>
      <c r="M97" s="7"/>
      <c r="N97" s="7"/>
    </row>
    <row r="98" spans="1:14" s="2" customFormat="1" ht="23.25" customHeight="1">
      <c r="A98" s="39" t="s">
        <v>14</v>
      </c>
      <c r="B98" s="9">
        <f t="shared" si="2"/>
        <v>235.582</v>
      </c>
      <c r="C98" s="14"/>
      <c r="D98" s="11"/>
      <c r="E98" s="17">
        <f>E99+E100</f>
        <v>0</v>
      </c>
      <c r="F98" s="18">
        <f>F99+F100</f>
        <v>235.582</v>
      </c>
      <c r="G98" s="196"/>
      <c r="H98" s="196"/>
      <c r="I98" s="7"/>
      <c r="J98" s="7"/>
      <c r="K98" s="7"/>
      <c r="L98" s="7"/>
      <c r="M98" s="7"/>
      <c r="N98" s="7"/>
    </row>
    <row r="99" spans="1:14" s="2" customFormat="1" ht="23.25" customHeight="1">
      <c r="A99" s="39" t="s">
        <v>15</v>
      </c>
      <c r="B99" s="9">
        <f t="shared" si="2"/>
        <v>235.582</v>
      </c>
      <c r="C99" s="14"/>
      <c r="D99" s="11"/>
      <c r="E99" s="14">
        <f>'апрель факт'!E99+'май факт'!E99+'июнь факт'!E99</f>
        <v>0</v>
      </c>
      <c r="F99" s="14">
        <f>'апрель факт'!F99+'май факт'!F99+'июнь факт'!F99</f>
        <v>235.582</v>
      </c>
      <c r="G99" s="196"/>
      <c r="H99" s="196"/>
      <c r="I99" s="7"/>
      <c r="J99" s="7"/>
      <c r="K99" s="7"/>
      <c r="L99" s="7"/>
      <c r="M99" s="7"/>
      <c r="N99" s="7"/>
    </row>
    <row r="100" spans="1:14" s="2" customFormat="1" ht="23.25" customHeight="1">
      <c r="A100" s="39" t="s">
        <v>16</v>
      </c>
      <c r="B100" s="9">
        <f t="shared" si="2"/>
        <v>0</v>
      </c>
      <c r="C100" s="14"/>
      <c r="D100" s="11"/>
      <c r="E100" s="14">
        <f>'апрель факт'!E100+'май факт'!E100+'июнь факт'!E100</f>
        <v>0</v>
      </c>
      <c r="F100" s="14">
        <f>'апрель факт'!F100+'май факт'!F100+'июнь факт'!F100</f>
        <v>0</v>
      </c>
      <c r="G100" s="196"/>
      <c r="H100" s="196"/>
      <c r="I100" s="7"/>
      <c r="J100" s="7"/>
      <c r="K100" s="7"/>
      <c r="L100" s="7"/>
      <c r="M100" s="7"/>
      <c r="N100" s="7"/>
    </row>
    <row r="101" spans="1:14" s="2" customFormat="1" ht="47.25" customHeight="1">
      <c r="A101" s="118" t="s">
        <v>34</v>
      </c>
      <c r="B101" s="9">
        <f t="shared" si="2"/>
        <v>658.2510000000001</v>
      </c>
      <c r="C101" s="14"/>
      <c r="D101" s="11"/>
      <c r="E101" s="11">
        <f>E102+E103</f>
        <v>38.381</v>
      </c>
      <c r="F101" s="12">
        <f>F102+F103</f>
        <v>619.8700000000001</v>
      </c>
      <c r="G101" s="196"/>
      <c r="H101" s="196"/>
      <c r="I101" s="7"/>
      <c r="J101" s="7"/>
      <c r="K101" s="7"/>
      <c r="L101" s="7"/>
      <c r="M101" s="7"/>
      <c r="N101" s="7"/>
    </row>
    <row r="102" spans="1:14" s="2" customFormat="1" ht="23.25" customHeight="1">
      <c r="A102" s="39" t="s">
        <v>17</v>
      </c>
      <c r="B102" s="9">
        <f t="shared" si="2"/>
        <v>199.15200000000002</v>
      </c>
      <c r="C102" s="14"/>
      <c r="D102" s="11"/>
      <c r="E102" s="23">
        <f>'апрель факт'!E102+'май факт'!E102+'июнь факт'!E102</f>
        <v>38.381</v>
      </c>
      <c r="F102" s="23">
        <f>'апрель факт'!F102+'май факт'!F102+'июнь факт'!F102</f>
        <v>160.77100000000002</v>
      </c>
      <c r="G102" s="196"/>
      <c r="H102" s="196"/>
      <c r="I102" s="7"/>
      <c r="J102" s="7"/>
      <c r="K102" s="7"/>
      <c r="L102" s="7"/>
      <c r="M102" s="7"/>
      <c r="N102" s="7"/>
    </row>
    <row r="103" spans="1:14" s="2" customFormat="1" ht="23.25" customHeight="1">
      <c r="A103" s="39" t="s">
        <v>14</v>
      </c>
      <c r="B103" s="9">
        <f t="shared" si="2"/>
        <v>459.09900000000005</v>
      </c>
      <c r="C103" s="14"/>
      <c r="D103" s="11"/>
      <c r="E103" s="17">
        <f>E104+E105</f>
        <v>0</v>
      </c>
      <c r="F103" s="18">
        <f>F104+F105</f>
        <v>459.09900000000005</v>
      </c>
      <c r="G103" s="196"/>
      <c r="H103" s="196"/>
      <c r="I103" s="7"/>
      <c r="J103" s="7"/>
      <c r="K103" s="7"/>
      <c r="L103" s="7"/>
      <c r="M103" s="7"/>
      <c r="N103" s="7"/>
    </row>
    <row r="104" spans="1:14" s="2" customFormat="1" ht="23.25" customHeight="1">
      <c r="A104" s="39" t="s">
        <v>15</v>
      </c>
      <c r="B104" s="9">
        <f aca="true" t="shared" si="3" ref="B104:B159">C104+D104+E104+F104</f>
        <v>0</v>
      </c>
      <c r="C104" s="14"/>
      <c r="D104" s="11"/>
      <c r="E104" s="14">
        <f>'апрель факт'!E104+'май факт'!E104+'июнь факт'!E104</f>
        <v>0</v>
      </c>
      <c r="F104" s="14">
        <f>'апрель факт'!F104+'май факт'!F104+'июнь факт'!F104</f>
        <v>0</v>
      </c>
      <c r="G104" s="196"/>
      <c r="H104" s="196"/>
      <c r="I104" s="7"/>
      <c r="J104" s="7"/>
      <c r="K104" s="7"/>
      <c r="L104" s="7"/>
      <c r="M104" s="7"/>
      <c r="N104" s="7"/>
    </row>
    <row r="105" spans="1:14" s="2" customFormat="1" ht="23.25" customHeight="1">
      <c r="A105" s="39" t="s">
        <v>16</v>
      </c>
      <c r="B105" s="9">
        <f t="shared" si="3"/>
        <v>459.09900000000005</v>
      </c>
      <c r="C105" s="14"/>
      <c r="D105" s="11"/>
      <c r="E105" s="14">
        <f>'апрель факт'!E105+'май факт'!E105+'июнь факт'!E105</f>
        <v>0</v>
      </c>
      <c r="F105" s="14">
        <f>'апрель факт'!F105+'май факт'!F105+'июнь факт'!F105</f>
        <v>459.09900000000005</v>
      </c>
      <c r="G105" s="196"/>
      <c r="H105" s="196"/>
      <c r="I105" s="7"/>
      <c r="J105" s="7"/>
      <c r="K105" s="7"/>
      <c r="L105" s="7"/>
      <c r="M105" s="7"/>
      <c r="N105" s="7"/>
    </row>
    <row r="106" spans="1:14" s="2" customFormat="1" ht="23.25" customHeight="1">
      <c r="A106" s="118" t="s">
        <v>26</v>
      </c>
      <c r="B106" s="9">
        <f t="shared" si="3"/>
        <v>421.284</v>
      </c>
      <c r="C106" s="11">
        <f>C107+C108</f>
        <v>0</v>
      </c>
      <c r="D106" s="11"/>
      <c r="E106" s="11">
        <f>E107+E108</f>
        <v>421.284</v>
      </c>
      <c r="F106" s="12">
        <f>F107+F108</f>
        <v>0</v>
      </c>
      <c r="G106" s="196"/>
      <c r="H106" s="196"/>
      <c r="I106" s="7"/>
      <c r="J106" s="7"/>
      <c r="K106" s="7"/>
      <c r="L106" s="7"/>
      <c r="M106" s="7"/>
      <c r="N106" s="7"/>
    </row>
    <row r="107" spans="1:14" s="2" customFormat="1" ht="23.25" customHeight="1">
      <c r="A107" s="39" t="s">
        <v>17</v>
      </c>
      <c r="B107" s="9">
        <f t="shared" si="3"/>
        <v>421.284</v>
      </c>
      <c r="C107" s="66"/>
      <c r="D107" s="66"/>
      <c r="E107" s="23">
        <f>'апрель факт'!E107+'май факт'!E107+'июнь факт'!E107</f>
        <v>421.284</v>
      </c>
      <c r="F107" s="23">
        <f>'апрель факт'!F107+'май факт'!F107+'июнь факт'!F107</f>
        <v>0</v>
      </c>
      <c r="G107" s="196"/>
      <c r="H107" s="196"/>
      <c r="I107" s="7"/>
      <c r="J107" s="7"/>
      <c r="K107" s="7"/>
      <c r="L107" s="7"/>
      <c r="M107" s="7"/>
      <c r="N107" s="7"/>
    </row>
    <row r="108" spans="1:14" s="2" customFormat="1" ht="23.25" customHeight="1">
      <c r="A108" s="39" t="s">
        <v>14</v>
      </c>
      <c r="B108" s="9">
        <f t="shared" si="3"/>
        <v>0</v>
      </c>
      <c r="C108" s="14"/>
      <c r="D108" s="11"/>
      <c r="E108" s="17">
        <f>E109+E110</f>
        <v>0</v>
      </c>
      <c r="F108" s="18">
        <f>F109+F110</f>
        <v>0</v>
      </c>
      <c r="G108" s="196"/>
      <c r="H108" s="196"/>
      <c r="I108" s="7"/>
      <c r="J108" s="7"/>
      <c r="K108" s="7"/>
      <c r="L108" s="7"/>
      <c r="M108" s="7"/>
      <c r="N108" s="7"/>
    </row>
    <row r="109" spans="1:14" s="2" customFormat="1" ht="23.25" customHeight="1">
      <c r="A109" s="39" t="s">
        <v>15</v>
      </c>
      <c r="B109" s="9">
        <f t="shared" si="3"/>
        <v>0</v>
      </c>
      <c r="C109" s="14"/>
      <c r="D109" s="11"/>
      <c r="E109" s="14">
        <f>'апрель факт'!E109+'май факт'!E109+'июнь факт'!E109</f>
        <v>0</v>
      </c>
      <c r="F109" s="14">
        <f>'апрель факт'!F109+'май факт'!F109+'июнь факт'!F109</f>
        <v>0</v>
      </c>
      <c r="G109" s="196"/>
      <c r="H109" s="196"/>
      <c r="I109" s="7"/>
      <c r="J109" s="7"/>
      <c r="K109" s="7"/>
      <c r="L109" s="7"/>
      <c r="M109" s="7"/>
      <c r="N109" s="7"/>
    </row>
    <row r="110" spans="1:14" s="2" customFormat="1" ht="23.25" customHeight="1">
      <c r="A110" s="39" t="s">
        <v>16</v>
      </c>
      <c r="B110" s="9">
        <f t="shared" si="3"/>
        <v>0</v>
      </c>
      <c r="C110" s="14"/>
      <c r="D110" s="11"/>
      <c r="E110" s="14">
        <f>'апрель факт'!E110+'май факт'!E110+'июнь факт'!E110</f>
        <v>0</v>
      </c>
      <c r="F110" s="14">
        <f>'апрель факт'!F110+'май факт'!F110+'июнь факт'!F110</f>
        <v>0</v>
      </c>
      <c r="G110" s="196"/>
      <c r="H110" s="196"/>
      <c r="I110" s="7"/>
      <c r="J110" s="7"/>
      <c r="K110" s="7"/>
      <c r="L110" s="7"/>
      <c r="M110" s="7"/>
      <c r="N110" s="7"/>
    </row>
    <row r="111" spans="1:14" s="2" customFormat="1" ht="44.25" customHeight="1">
      <c r="A111" s="118" t="s">
        <v>27</v>
      </c>
      <c r="B111" s="9">
        <f t="shared" si="3"/>
        <v>1239.46</v>
      </c>
      <c r="C111" s="14"/>
      <c r="D111" s="11"/>
      <c r="E111" s="11">
        <f>E112+E113</f>
        <v>1239.46</v>
      </c>
      <c r="F111" s="12">
        <f>F112+F113</f>
        <v>0</v>
      </c>
      <c r="G111" s="196"/>
      <c r="H111" s="196"/>
      <c r="I111" s="7"/>
      <c r="J111" s="7"/>
      <c r="K111" s="7"/>
      <c r="L111" s="7"/>
      <c r="M111" s="7"/>
      <c r="N111" s="7"/>
    </row>
    <row r="112" spans="1:14" s="2" customFormat="1" ht="23.25" customHeight="1">
      <c r="A112" s="39" t="s">
        <v>17</v>
      </c>
      <c r="B112" s="9">
        <f t="shared" si="3"/>
        <v>1239.46</v>
      </c>
      <c r="C112" s="14"/>
      <c r="D112" s="11"/>
      <c r="E112" s="23">
        <f>'апрель факт'!E112+'май факт'!E112+'июнь факт'!E112</f>
        <v>1239.46</v>
      </c>
      <c r="F112" s="23">
        <f>'апрель факт'!F112+'май факт'!F112+'июнь факт'!F112</f>
        <v>0</v>
      </c>
      <c r="G112" s="196"/>
      <c r="H112" s="196"/>
      <c r="I112" s="7"/>
      <c r="J112" s="7"/>
      <c r="K112" s="7"/>
      <c r="L112" s="7"/>
      <c r="M112" s="7"/>
      <c r="N112" s="7"/>
    </row>
    <row r="113" spans="1:14" s="2" customFormat="1" ht="23.25" customHeight="1">
      <c r="A113" s="39" t="s">
        <v>14</v>
      </c>
      <c r="B113" s="9">
        <f t="shared" si="3"/>
        <v>0</v>
      </c>
      <c r="C113" s="14"/>
      <c r="D113" s="11"/>
      <c r="E113" s="17">
        <f>E114+E115</f>
        <v>0</v>
      </c>
      <c r="F113" s="18">
        <f>F114+F115</f>
        <v>0</v>
      </c>
      <c r="G113" s="196"/>
      <c r="H113" s="196"/>
      <c r="I113" s="7"/>
      <c r="J113" s="7"/>
      <c r="K113" s="7"/>
      <c r="L113" s="7"/>
      <c r="M113" s="7"/>
      <c r="N113" s="7"/>
    </row>
    <row r="114" spans="1:14" s="2" customFormat="1" ht="23.25" customHeight="1">
      <c r="A114" s="39" t="s">
        <v>15</v>
      </c>
      <c r="B114" s="9">
        <f t="shared" si="3"/>
        <v>0</v>
      </c>
      <c r="C114" s="14"/>
      <c r="D114" s="11"/>
      <c r="E114" s="14">
        <f>'апрель факт'!E114+'май факт'!E114+'июнь факт'!E114</f>
        <v>0</v>
      </c>
      <c r="F114" s="14">
        <f>'апрель факт'!F114+'май факт'!F114+'июнь факт'!F114</f>
        <v>0</v>
      </c>
      <c r="G114" s="196"/>
      <c r="H114" s="196"/>
      <c r="I114" s="7"/>
      <c r="J114" s="7"/>
      <c r="K114" s="7"/>
      <c r="L114" s="7"/>
      <c r="M114" s="7"/>
      <c r="N114" s="7"/>
    </row>
    <row r="115" spans="1:14" s="2" customFormat="1" ht="23.25" customHeight="1">
      <c r="A115" s="39" t="s">
        <v>16</v>
      </c>
      <c r="B115" s="9">
        <f t="shared" si="3"/>
        <v>0</v>
      </c>
      <c r="C115" s="14"/>
      <c r="D115" s="11"/>
      <c r="E115" s="14">
        <f>'апрель факт'!E115+'май факт'!E115+'июнь факт'!E115</f>
        <v>0</v>
      </c>
      <c r="F115" s="14">
        <f>'апрель факт'!F115+'май факт'!F115+'июнь факт'!F115</f>
        <v>0</v>
      </c>
      <c r="G115" s="196"/>
      <c r="H115" s="196"/>
      <c r="I115" s="7"/>
      <c r="J115" s="7"/>
      <c r="K115" s="7"/>
      <c r="L115" s="7"/>
      <c r="M115" s="7"/>
      <c r="N115" s="7"/>
    </row>
    <row r="116" spans="1:14" s="2" customFormat="1" ht="32.25" customHeight="1">
      <c r="A116" s="118" t="s">
        <v>45</v>
      </c>
      <c r="B116" s="9">
        <f t="shared" si="3"/>
        <v>0</v>
      </c>
      <c r="C116" s="14"/>
      <c r="D116" s="11"/>
      <c r="E116" s="11">
        <f>E117+E118</f>
        <v>0</v>
      </c>
      <c r="F116" s="12">
        <f>F117+F118</f>
        <v>0</v>
      </c>
      <c r="G116" s="196"/>
      <c r="H116" s="196"/>
      <c r="I116" s="7"/>
      <c r="J116" s="7"/>
      <c r="K116" s="7"/>
      <c r="L116" s="7"/>
      <c r="M116" s="7"/>
      <c r="N116" s="7"/>
    </row>
    <row r="117" spans="1:14" s="2" customFormat="1" ht="23.25" customHeight="1">
      <c r="A117" s="39" t="s">
        <v>17</v>
      </c>
      <c r="B117" s="9">
        <f t="shared" si="3"/>
        <v>0</v>
      </c>
      <c r="C117" s="14"/>
      <c r="D117" s="11"/>
      <c r="E117" s="23">
        <f>'апрель факт'!E117+'май факт'!E117+'июнь факт'!E117</f>
        <v>0</v>
      </c>
      <c r="F117" s="23">
        <f>'апрель факт'!F117+'май факт'!F117+'июнь факт'!F117</f>
        <v>0</v>
      </c>
      <c r="G117" s="196"/>
      <c r="H117" s="196"/>
      <c r="I117" s="7"/>
      <c r="J117" s="7"/>
      <c r="K117" s="7"/>
      <c r="L117" s="7"/>
      <c r="M117" s="7"/>
      <c r="N117" s="7"/>
    </row>
    <row r="118" spans="1:14" s="2" customFormat="1" ht="23.25" customHeight="1">
      <c r="A118" s="39" t="s">
        <v>14</v>
      </c>
      <c r="B118" s="9">
        <f t="shared" si="3"/>
        <v>0</v>
      </c>
      <c r="C118" s="14"/>
      <c r="D118" s="11"/>
      <c r="E118" s="17">
        <f>E119+E120</f>
        <v>0</v>
      </c>
      <c r="F118" s="18">
        <f>F119+F120</f>
        <v>0</v>
      </c>
      <c r="G118" s="196"/>
      <c r="H118" s="196"/>
      <c r="I118" s="7"/>
      <c r="J118" s="7"/>
      <c r="K118" s="7"/>
      <c r="L118" s="7"/>
      <c r="M118" s="7"/>
      <c r="N118" s="7"/>
    </row>
    <row r="119" spans="1:14" s="2" customFormat="1" ht="23.25" customHeight="1">
      <c r="A119" s="39" t="s">
        <v>15</v>
      </c>
      <c r="B119" s="9">
        <f t="shared" si="3"/>
        <v>0</v>
      </c>
      <c r="C119" s="14"/>
      <c r="D119" s="11"/>
      <c r="E119" s="14">
        <f>'апрель факт'!E119+'май факт'!E119+'июнь факт'!E119</f>
        <v>0</v>
      </c>
      <c r="F119" s="14">
        <f>'апрель факт'!F119+'май факт'!F119+'июнь факт'!F119</f>
        <v>0</v>
      </c>
      <c r="G119" s="196"/>
      <c r="H119" s="196"/>
      <c r="I119" s="7"/>
      <c r="J119" s="7"/>
      <c r="K119" s="7"/>
      <c r="L119" s="7"/>
      <c r="M119" s="7"/>
      <c r="N119" s="7"/>
    </row>
    <row r="120" spans="1:14" s="2" customFormat="1" ht="23.25" customHeight="1">
      <c r="A120" s="39" t="s">
        <v>16</v>
      </c>
      <c r="B120" s="9">
        <f t="shared" si="3"/>
        <v>0</v>
      </c>
      <c r="C120" s="14"/>
      <c r="D120" s="11"/>
      <c r="E120" s="14">
        <f>'апрель факт'!E120+'май факт'!E120+'июнь факт'!E120</f>
        <v>0</v>
      </c>
      <c r="F120" s="14">
        <f>'апрель факт'!F120+'май факт'!F120+'июнь факт'!F120</f>
        <v>0</v>
      </c>
      <c r="G120" s="196"/>
      <c r="H120" s="196"/>
      <c r="I120" s="7"/>
      <c r="J120" s="7"/>
      <c r="K120" s="7"/>
      <c r="L120" s="7"/>
      <c r="M120" s="7"/>
      <c r="N120" s="7"/>
    </row>
    <row r="121" spans="1:14" s="2" customFormat="1" ht="32.25" customHeight="1">
      <c r="A121" s="118" t="s">
        <v>58</v>
      </c>
      <c r="B121" s="9">
        <f t="shared" si="3"/>
        <v>408.96999999999997</v>
      </c>
      <c r="C121" s="14"/>
      <c r="D121" s="11"/>
      <c r="E121" s="11">
        <f>E122+E123</f>
        <v>408.96999999999997</v>
      </c>
      <c r="F121" s="12">
        <f>F122+F123</f>
        <v>0</v>
      </c>
      <c r="G121" s="196"/>
      <c r="H121" s="196"/>
      <c r="I121" s="7"/>
      <c r="J121" s="7"/>
      <c r="K121" s="7"/>
      <c r="L121" s="7"/>
      <c r="M121" s="7"/>
      <c r="N121" s="7"/>
    </row>
    <row r="122" spans="1:14" s="2" customFormat="1" ht="23.25" customHeight="1">
      <c r="A122" s="39" t="s">
        <v>17</v>
      </c>
      <c r="B122" s="9">
        <f t="shared" si="3"/>
        <v>203.565</v>
      </c>
      <c r="C122" s="14"/>
      <c r="D122" s="11"/>
      <c r="E122" s="23">
        <f>'апрель факт'!E122+'май факт'!E122+'июнь факт'!E122</f>
        <v>203.565</v>
      </c>
      <c r="F122" s="23">
        <f>'апрель факт'!F122+'май факт'!F122+'июнь факт'!F122</f>
        <v>0</v>
      </c>
      <c r="G122" s="196"/>
      <c r="H122" s="196"/>
      <c r="I122" s="7"/>
      <c r="J122" s="7"/>
      <c r="K122" s="7"/>
      <c r="L122" s="7"/>
      <c r="M122" s="7"/>
      <c r="N122" s="7"/>
    </row>
    <row r="123" spans="1:14" s="2" customFormat="1" ht="23.25" customHeight="1">
      <c r="A123" s="39" t="s">
        <v>14</v>
      </c>
      <c r="B123" s="9">
        <f t="shared" si="3"/>
        <v>205.40499999999997</v>
      </c>
      <c r="C123" s="14"/>
      <c r="D123" s="11"/>
      <c r="E123" s="17">
        <f>E124+E125</f>
        <v>205.40499999999997</v>
      </c>
      <c r="F123" s="18">
        <f>F124+F125</f>
        <v>0</v>
      </c>
      <c r="G123" s="196"/>
      <c r="H123" s="196"/>
      <c r="I123" s="7"/>
      <c r="J123" s="7"/>
      <c r="K123" s="7"/>
      <c r="L123" s="7"/>
      <c r="M123" s="7"/>
      <c r="N123" s="7"/>
    </row>
    <row r="124" spans="1:14" s="2" customFormat="1" ht="23.25" customHeight="1">
      <c r="A124" s="39" t="s">
        <v>15</v>
      </c>
      <c r="B124" s="9">
        <f t="shared" si="3"/>
        <v>205.40499999999997</v>
      </c>
      <c r="C124" s="14"/>
      <c r="D124" s="11"/>
      <c r="E124" s="14">
        <f>'апрель факт'!E124+'май факт'!E124+'июнь факт'!E124</f>
        <v>205.40499999999997</v>
      </c>
      <c r="F124" s="14">
        <f>'апрель факт'!F124+'май факт'!F124+'июнь факт'!F124</f>
        <v>0</v>
      </c>
      <c r="G124" s="196"/>
      <c r="H124" s="196"/>
      <c r="I124" s="7"/>
      <c r="J124" s="7"/>
      <c r="K124" s="7"/>
      <c r="L124" s="7"/>
      <c r="M124" s="7"/>
      <c r="N124" s="7"/>
    </row>
    <row r="125" spans="1:14" s="2" customFormat="1" ht="23.25" customHeight="1">
      <c r="A125" s="39" t="s">
        <v>16</v>
      </c>
      <c r="B125" s="9">
        <f t="shared" si="3"/>
        <v>0</v>
      </c>
      <c r="C125" s="14"/>
      <c r="D125" s="11"/>
      <c r="E125" s="14">
        <f>'апрель факт'!E125+'май факт'!E125+'июнь факт'!E125</f>
        <v>0</v>
      </c>
      <c r="F125" s="14">
        <f>'апрель факт'!F125+'май факт'!F125+'июнь факт'!F125</f>
        <v>0</v>
      </c>
      <c r="G125" s="196"/>
      <c r="H125" s="196"/>
      <c r="I125" s="7"/>
      <c r="J125" s="7"/>
      <c r="K125" s="7"/>
      <c r="L125" s="7"/>
      <c r="M125" s="7"/>
      <c r="N125" s="7"/>
    </row>
    <row r="126" spans="1:14" s="2" customFormat="1" ht="24.75" customHeight="1">
      <c r="A126" s="118" t="s">
        <v>7</v>
      </c>
      <c r="B126" s="9">
        <f t="shared" si="3"/>
        <v>4137.7390000000005</v>
      </c>
      <c r="C126" s="17">
        <f>C127+C128</f>
        <v>0</v>
      </c>
      <c r="D126" s="11"/>
      <c r="E126" s="17">
        <f>E127+E128</f>
        <v>1929.9560000000001</v>
      </c>
      <c r="F126" s="18">
        <f>F127+F128</f>
        <v>2207.7830000000004</v>
      </c>
      <c r="G126" s="196"/>
      <c r="H126" s="196"/>
      <c r="I126" s="7"/>
      <c r="J126" s="7"/>
      <c r="K126" s="7"/>
      <c r="L126" s="7"/>
      <c r="M126" s="7"/>
      <c r="N126" s="7"/>
    </row>
    <row r="127" spans="1:14" s="2" customFormat="1" ht="24.75" customHeight="1">
      <c r="A127" s="39" t="s">
        <v>17</v>
      </c>
      <c r="B127" s="9">
        <f t="shared" si="3"/>
        <v>1784.201</v>
      </c>
      <c r="C127" s="11"/>
      <c r="D127" s="11"/>
      <c r="E127" s="23">
        <f>'апрель факт'!E127+'май факт'!E127+'июнь факт'!E127</f>
        <v>1360.939</v>
      </c>
      <c r="F127" s="23">
        <f>'апрель факт'!F127+'май факт'!F127+'июнь факт'!F127</f>
        <v>423.26200000000006</v>
      </c>
      <c r="G127" s="196"/>
      <c r="H127" s="196"/>
      <c r="I127" s="7"/>
      <c r="J127" s="7"/>
      <c r="K127" s="7"/>
      <c r="L127" s="7"/>
      <c r="M127" s="7"/>
      <c r="N127" s="7"/>
    </row>
    <row r="128" spans="1:14" s="20" customFormat="1" ht="24.75" customHeight="1">
      <c r="A128" s="39" t="s">
        <v>14</v>
      </c>
      <c r="B128" s="9">
        <f t="shared" si="3"/>
        <v>2353.538</v>
      </c>
      <c r="C128" s="11"/>
      <c r="D128" s="11"/>
      <c r="E128" s="17">
        <f>E129+E130+E131</f>
        <v>569.0169999999999</v>
      </c>
      <c r="F128" s="18">
        <f>F129+F130+F131</f>
        <v>1784.5210000000002</v>
      </c>
      <c r="G128" s="196"/>
      <c r="H128" s="196"/>
      <c r="I128" s="7"/>
      <c r="J128" s="7"/>
      <c r="K128" s="7"/>
      <c r="L128" s="7"/>
      <c r="M128" s="7"/>
      <c r="N128" s="7"/>
    </row>
    <row r="129" spans="1:14" s="2" customFormat="1" ht="24.75" customHeight="1">
      <c r="A129" s="39" t="s">
        <v>15</v>
      </c>
      <c r="B129" s="9">
        <f t="shared" si="3"/>
        <v>1804.348</v>
      </c>
      <c r="C129" s="11"/>
      <c r="D129" s="11"/>
      <c r="E129" s="14">
        <f>'апрель факт'!E129+'май факт'!E129+'июнь факт'!E129</f>
        <v>532.699</v>
      </c>
      <c r="F129" s="14">
        <f>'апрель факт'!F129+'май факт'!F129+'июнь факт'!F129</f>
        <v>1271.6490000000001</v>
      </c>
      <c r="G129" s="196"/>
      <c r="H129" s="196"/>
      <c r="I129" s="7"/>
      <c r="J129" s="7"/>
      <c r="K129" s="7"/>
      <c r="L129" s="7"/>
      <c r="M129" s="7"/>
      <c r="N129" s="7"/>
    </row>
    <row r="130" spans="1:8" s="7" customFormat="1" ht="25.5" customHeight="1">
      <c r="A130" s="39" t="s">
        <v>57</v>
      </c>
      <c r="B130" s="9">
        <f t="shared" si="3"/>
        <v>226.44000000000003</v>
      </c>
      <c r="C130" s="14"/>
      <c r="D130" s="14"/>
      <c r="E130" s="14">
        <f>'апрель факт'!E130+'май факт'!E130+'июнь факт'!E130</f>
        <v>30.72</v>
      </c>
      <c r="F130" s="14">
        <f>'апрель факт'!F130+'май факт'!F130+'июнь факт'!F130</f>
        <v>195.72000000000003</v>
      </c>
      <c r="G130" s="196"/>
      <c r="H130" s="196"/>
    </row>
    <row r="131" spans="1:14" s="2" customFormat="1" ht="24.75" customHeight="1">
      <c r="A131" s="39" t="s">
        <v>16</v>
      </c>
      <c r="B131" s="9">
        <f t="shared" si="3"/>
        <v>322.75</v>
      </c>
      <c r="C131" s="11"/>
      <c r="D131" s="11"/>
      <c r="E131" s="14">
        <f>'апрель факт'!E131+'май факт'!E131+'июнь факт'!E131</f>
        <v>5.598</v>
      </c>
      <c r="F131" s="14">
        <f>'апрель факт'!F131+'май факт'!F131+'июнь факт'!F131</f>
        <v>317.152</v>
      </c>
      <c r="G131" s="196"/>
      <c r="H131" s="196"/>
      <c r="I131" s="7"/>
      <c r="J131" s="7"/>
      <c r="K131" s="7"/>
      <c r="L131" s="7"/>
      <c r="M131" s="7"/>
      <c r="N131" s="7"/>
    </row>
    <row r="132" spans="1:14" s="2" customFormat="1" ht="24.75" customHeight="1">
      <c r="A132" s="118" t="s">
        <v>5</v>
      </c>
      <c r="B132" s="9">
        <f t="shared" si="3"/>
        <v>8589.228</v>
      </c>
      <c r="C132" s="23">
        <f>C133+C134</f>
        <v>1028.605</v>
      </c>
      <c r="D132" s="11"/>
      <c r="E132" s="17">
        <f>'апрель факт'!E132+'май факт'!E132+'июнь факт'!E132</f>
        <v>5295.677</v>
      </c>
      <c r="F132" s="17">
        <f>'апрель факт'!F132+'май факт'!F132+'июнь факт'!F132</f>
        <v>2264.946</v>
      </c>
      <c r="G132" s="196"/>
      <c r="H132" s="196"/>
      <c r="I132" s="7"/>
      <c r="J132" s="7"/>
      <c r="K132" s="7"/>
      <c r="L132" s="7"/>
      <c r="M132" s="7"/>
      <c r="N132" s="7"/>
    </row>
    <row r="133" spans="1:14" s="2" customFormat="1" ht="24.75" customHeight="1">
      <c r="A133" s="39" t="s">
        <v>17</v>
      </c>
      <c r="B133" s="9">
        <f t="shared" si="3"/>
        <v>4440.564</v>
      </c>
      <c r="C133" s="14">
        <f>'апрель факт'!C133+'май факт'!C133+'июнь факт'!C133</f>
        <v>0</v>
      </c>
      <c r="D133" s="11"/>
      <c r="E133" s="14">
        <f>'апрель факт'!E133+'май факт'!E133+'июнь факт'!E133</f>
        <v>3796.163</v>
      </c>
      <c r="F133" s="14">
        <f>'апрель факт'!F133+'май факт'!F133+'июнь факт'!F133</f>
        <v>644.401</v>
      </c>
      <c r="G133" s="196"/>
      <c r="H133" s="196"/>
      <c r="I133" s="7"/>
      <c r="J133" s="7"/>
      <c r="K133" s="7"/>
      <c r="L133" s="7"/>
      <c r="M133" s="7"/>
      <c r="N133" s="7"/>
    </row>
    <row r="134" spans="1:14" s="20" customFormat="1" ht="38.25" customHeight="1">
      <c r="A134" s="50" t="s">
        <v>80</v>
      </c>
      <c r="B134" s="9">
        <f t="shared" si="3"/>
        <v>1028.605</v>
      </c>
      <c r="C134" s="14">
        <f>'апрель факт'!C134+'май факт'!C134+'июнь факт'!C134</f>
        <v>1028.605</v>
      </c>
      <c r="D134" s="23"/>
      <c r="E134" s="14"/>
      <c r="F134" s="14"/>
      <c r="G134" s="196"/>
      <c r="H134" s="196"/>
      <c r="I134" s="7"/>
      <c r="J134" s="7"/>
      <c r="K134" s="7"/>
      <c r="L134" s="7"/>
      <c r="M134" s="7"/>
      <c r="N134" s="7"/>
    </row>
    <row r="135" spans="1:14" s="2" customFormat="1" ht="24.75" customHeight="1">
      <c r="A135" s="50" t="s">
        <v>43</v>
      </c>
      <c r="B135" s="9">
        <f t="shared" si="3"/>
        <v>1.524</v>
      </c>
      <c r="C135" s="14">
        <f>'апрель факт'!C135+'май факт'!C135+'июнь факт'!C135</f>
        <v>1.524</v>
      </c>
      <c r="D135" s="23"/>
      <c r="E135" s="14"/>
      <c r="F135" s="14"/>
      <c r="G135" s="196"/>
      <c r="H135" s="196"/>
      <c r="I135" s="7"/>
      <c r="J135" s="7"/>
      <c r="K135" s="7"/>
      <c r="L135" s="7"/>
      <c r="M135" s="7"/>
      <c r="N135" s="7"/>
    </row>
    <row r="136" spans="1:8" s="7" customFormat="1" ht="25.5" customHeight="1">
      <c r="A136" s="39" t="s">
        <v>14</v>
      </c>
      <c r="B136" s="9">
        <f t="shared" si="3"/>
        <v>3120.059</v>
      </c>
      <c r="C136" s="14"/>
      <c r="D136" s="14"/>
      <c r="E136" s="17">
        <f>E137+E138+E139</f>
        <v>1499.514</v>
      </c>
      <c r="F136" s="18">
        <f>F137+F138+F139</f>
        <v>1620.545</v>
      </c>
      <c r="G136" s="196"/>
      <c r="H136" s="196"/>
    </row>
    <row r="137" spans="1:14" s="2" customFormat="1" ht="24.75" customHeight="1">
      <c r="A137" s="39" t="s">
        <v>15</v>
      </c>
      <c r="B137" s="9">
        <f t="shared" si="3"/>
        <v>2556.251</v>
      </c>
      <c r="C137" s="14"/>
      <c r="D137" s="14"/>
      <c r="E137" s="14">
        <f>'апрель факт'!E137+'май факт'!E137+'июнь факт'!E137</f>
        <v>1187.474</v>
      </c>
      <c r="F137" s="14">
        <f>'апрель факт'!F137+'май факт'!F137+'июнь факт'!F137</f>
        <v>1368.777</v>
      </c>
      <c r="G137" s="196"/>
      <c r="H137" s="196"/>
      <c r="I137" s="7"/>
      <c r="J137" s="7"/>
      <c r="K137" s="7"/>
      <c r="L137" s="7"/>
      <c r="M137" s="7"/>
      <c r="N137" s="7"/>
    </row>
    <row r="138" spans="1:14" s="2" customFormat="1" ht="22.5" customHeight="1">
      <c r="A138" s="39" t="s">
        <v>57</v>
      </c>
      <c r="B138" s="9">
        <f t="shared" si="3"/>
        <v>534.4590000000001</v>
      </c>
      <c r="C138" s="17"/>
      <c r="D138" s="11"/>
      <c r="E138" s="14">
        <f>'апрель факт'!E138+'май факт'!E138+'июнь факт'!E138</f>
        <v>282.691</v>
      </c>
      <c r="F138" s="14">
        <f>'апрель факт'!F138+'май факт'!F138+'июнь факт'!F138</f>
        <v>251.76800000000003</v>
      </c>
      <c r="G138" s="196"/>
      <c r="H138" s="196"/>
      <c r="I138" s="7"/>
      <c r="J138" s="7"/>
      <c r="K138" s="7"/>
      <c r="L138" s="7"/>
      <c r="M138" s="7"/>
      <c r="N138" s="7"/>
    </row>
    <row r="139" spans="1:14" s="2" customFormat="1" ht="26.25" customHeight="1">
      <c r="A139" s="39" t="s">
        <v>16</v>
      </c>
      <c r="B139" s="9">
        <f t="shared" si="3"/>
        <v>29.349</v>
      </c>
      <c r="C139" s="11"/>
      <c r="D139" s="11"/>
      <c r="E139" s="14">
        <f>'апрель факт'!E139+'май факт'!E139+'июнь факт'!E139</f>
        <v>29.349</v>
      </c>
      <c r="F139" s="14">
        <f>'апрель факт'!F139+'май факт'!F139+'июнь факт'!F139</f>
        <v>0</v>
      </c>
      <c r="G139" s="196"/>
      <c r="H139" s="196"/>
      <c r="I139" s="7"/>
      <c r="J139" s="7"/>
      <c r="K139" s="7"/>
      <c r="L139" s="7"/>
      <c r="M139" s="7"/>
      <c r="N139" s="7"/>
    </row>
    <row r="140" spans="1:14" s="20" customFormat="1" ht="26.25" customHeight="1">
      <c r="A140" s="118" t="s">
        <v>31</v>
      </c>
      <c r="B140" s="9">
        <f t="shared" si="3"/>
        <v>16473.643</v>
      </c>
      <c r="C140" s="14"/>
      <c r="D140" s="11"/>
      <c r="E140" s="11">
        <f>E141+E142</f>
        <v>3872.7949999999996</v>
      </c>
      <c r="F140" s="12">
        <f>F141+F142</f>
        <v>12600.848</v>
      </c>
      <c r="G140" s="196"/>
      <c r="H140" s="196"/>
      <c r="I140" s="7"/>
      <c r="J140" s="7"/>
      <c r="K140" s="7"/>
      <c r="L140" s="7"/>
      <c r="M140" s="7"/>
      <c r="N140" s="7"/>
    </row>
    <row r="141" spans="1:14" s="2" customFormat="1" ht="26.25" customHeight="1">
      <c r="A141" s="39" t="s">
        <v>17</v>
      </c>
      <c r="B141" s="9">
        <f t="shared" si="3"/>
        <v>7325.9130000000005</v>
      </c>
      <c r="C141" s="14"/>
      <c r="D141" s="11"/>
      <c r="E141" s="23">
        <f>'апрель факт'!E141+'май факт'!E141+'июнь факт'!E141</f>
        <v>3740.8999999999996</v>
      </c>
      <c r="F141" s="23">
        <f>'апрель факт'!F141+'май факт'!F141+'июнь факт'!F141</f>
        <v>3585.0130000000004</v>
      </c>
      <c r="G141" s="196"/>
      <c r="H141" s="196"/>
      <c r="I141" s="7"/>
      <c r="J141" s="7"/>
      <c r="K141" s="7"/>
      <c r="L141" s="7"/>
      <c r="M141" s="7"/>
      <c r="N141" s="7"/>
    </row>
    <row r="142" spans="1:14" s="2" customFormat="1" ht="26.25" customHeight="1">
      <c r="A142" s="39" t="s">
        <v>14</v>
      </c>
      <c r="B142" s="9">
        <f t="shared" si="3"/>
        <v>9147.73</v>
      </c>
      <c r="C142" s="14"/>
      <c r="D142" s="11"/>
      <c r="E142" s="17">
        <f>E143+E144</f>
        <v>131.89499999999998</v>
      </c>
      <c r="F142" s="18">
        <f>F143+F144</f>
        <v>9015.835</v>
      </c>
      <c r="G142" s="196"/>
      <c r="H142" s="196"/>
      <c r="I142" s="7"/>
      <c r="J142" s="7"/>
      <c r="K142" s="7"/>
      <c r="L142" s="7"/>
      <c r="M142" s="7"/>
      <c r="N142" s="7"/>
    </row>
    <row r="143" spans="1:8" ht="24.75" customHeight="1">
      <c r="A143" s="39" t="s">
        <v>15</v>
      </c>
      <c r="B143" s="9">
        <f t="shared" si="3"/>
        <v>854.121</v>
      </c>
      <c r="C143" s="14"/>
      <c r="D143" s="11"/>
      <c r="E143" s="14">
        <f>'апрель факт'!E143+'май факт'!E143+'июнь факт'!E143</f>
        <v>45.532</v>
      </c>
      <c r="F143" s="14">
        <f>'апрель факт'!F143+'май факт'!F143+'июнь факт'!F143</f>
        <v>808.5889999999999</v>
      </c>
      <c r="G143" s="196"/>
      <c r="H143" s="196"/>
    </row>
    <row r="144" spans="1:14" s="31" customFormat="1" ht="24.75" customHeight="1" thickBot="1">
      <c r="A144" s="38" t="s">
        <v>16</v>
      </c>
      <c r="B144" s="9">
        <f t="shared" si="3"/>
        <v>8293.608999999999</v>
      </c>
      <c r="C144" s="14"/>
      <c r="D144" s="11"/>
      <c r="E144" s="14">
        <f>'апрель факт'!E144+'май факт'!E144+'июнь факт'!E144</f>
        <v>86.363</v>
      </c>
      <c r="F144" s="14">
        <f>'апрель факт'!F144+'май факт'!F144+'июнь факт'!F144</f>
        <v>8207.246</v>
      </c>
      <c r="G144" s="196"/>
      <c r="H144" s="196"/>
      <c r="I144" s="36"/>
      <c r="J144" s="36"/>
      <c r="K144" s="36"/>
      <c r="L144" s="36"/>
      <c r="M144" s="36"/>
      <c r="N144" s="36"/>
    </row>
    <row r="145" spans="1:14" s="22" customFormat="1" ht="24.75" customHeight="1" thickBot="1">
      <c r="A145" s="132" t="s">
        <v>17</v>
      </c>
      <c r="B145" s="85">
        <f t="shared" si="3"/>
        <v>219781.32100000005</v>
      </c>
      <c r="C145" s="190">
        <f>C146+C147+C151</f>
        <v>108562.16400000002</v>
      </c>
      <c r="D145" s="190">
        <f>D146+D147+D151</f>
        <v>4085.111</v>
      </c>
      <c r="E145" s="190">
        <f>E146+E147+E151</f>
        <v>72025.39000000001</v>
      </c>
      <c r="F145" s="86">
        <f>F146+F147+F151</f>
        <v>35108.65600000001</v>
      </c>
      <c r="G145" s="196"/>
      <c r="H145" s="196"/>
      <c r="I145" s="37"/>
      <c r="J145" s="37"/>
      <c r="K145" s="37"/>
      <c r="L145" s="37"/>
      <c r="M145" s="37"/>
      <c r="N145" s="37"/>
    </row>
    <row r="146" spans="1:8" s="3" customFormat="1" ht="24.75" customHeight="1">
      <c r="A146" s="52" t="s">
        <v>59</v>
      </c>
      <c r="B146" s="68">
        <f t="shared" si="3"/>
        <v>171536.58400000003</v>
      </c>
      <c r="C146" s="172">
        <f>C10+C24+C29+C34+C39+C47+C52+C57+C62+C67+C78+C85+C92+C97+C102+C107+C112+C117+C122+C127+C133+C141</f>
        <v>68982.426</v>
      </c>
      <c r="D146" s="172">
        <f>D10+D24+D29+D34+D39+D47+D52+D57+D62+D67+D78+D85+D92+D97+D102+D107+D112+D117+D122+D127+D133+D141</f>
        <v>2574.437</v>
      </c>
      <c r="E146" s="172">
        <f>E10+E24+E29+E34+E39+E47+E52+E57+E62+E67+E78+E85+E92+E97+E102+E107+E112+E117+E122+E127+E133+E141</f>
        <v>65057.70200000001</v>
      </c>
      <c r="F146" s="173">
        <f>F10+F24+F29+F34+F39+F47+F52+F57+F62+F67+F78+F85+F92+F97+F102+F107+F112+F117+F122+F127+F133+F141</f>
        <v>34922.01900000001</v>
      </c>
      <c r="G146" s="196"/>
      <c r="H146" s="196"/>
    </row>
    <row r="147" spans="1:14" s="80" customFormat="1" ht="33" customHeight="1">
      <c r="A147" s="52" t="s">
        <v>61</v>
      </c>
      <c r="B147" s="9">
        <f t="shared" si="3"/>
        <v>44838.827000000005</v>
      </c>
      <c r="C147" s="23">
        <f>C11+C40+C68+C79+C86+C134</f>
        <v>36173.828</v>
      </c>
      <c r="D147" s="23">
        <f aca="true" t="shared" si="4" ref="D147:F148">D11+D40+D68+D86</f>
        <v>1510.674</v>
      </c>
      <c r="E147" s="23">
        <f t="shared" si="4"/>
        <v>6967.688</v>
      </c>
      <c r="F147" s="24">
        <f t="shared" si="4"/>
        <v>186.637</v>
      </c>
      <c r="G147" s="196"/>
      <c r="H147" s="196"/>
      <c r="I147" s="37"/>
      <c r="J147" s="37"/>
      <c r="K147" s="37"/>
      <c r="L147" s="37"/>
      <c r="M147" s="37"/>
      <c r="N147" s="37"/>
    </row>
    <row r="148" spans="1:14" s="81" customFormat="1" ht="24.75" customHeight="1">
      <c r="A148" s="52" t="s">
        <v>60</v>
      </c>
      <c r="B148" s="9">
        <f t="shared" si="3"/>
        <v>65.379</v>
      </c>
      <c r="C148" s="23">
        <f>C12+C41+C69+C80+C87+C135</f>
        <v>51.193</v>
      </c>
      <c r="D148" s="23">
        <f t="shared" si="4"/>
        <v>4.1579999999999995</v>
      </c>
      <c r="E148" s="23">
        <f t="shared" si="4"/>
        <v>9.724</v>
      </c>
      <c r="F148" s="24">
        <f t="shared" si="4"/>
        <v>0.304</v>
      </c>
      <c r="G148" s="196"/>
      <c r="H148" s="196"/>
      <c r="I148" s="3"/>
      <c r="J148" s="3"/>
      <c r="K148" s="3"/>
      <c r="L148" s="3"/>
      <c r="M148" s="3"/>
      <c r="N148" s="3"/>
    </row>
    <row r="149" spans="1:14" s="22" customFormat="1" ht="24.75" customHeight="1">
      <c r="A149" s="39" t="s">
        <v>70</v>
      </c>
      <c r="B149" s="9">
        <f t="shared" si="3"/>
        <v>7704.531000000001</v>
      </c>
      <c r="C149" s="23">
        <f>C17</f>
        <v>7704.531000000001</v>
      </c>
      <c r="D149" s="23">
        <f>D17</f>
        <v>0</v>
      </c>
      <c r="E149" s="23">
        <f>E17</f>
        <v>0</v>
      </c>
      <c r="F149" s="24">
        <f>F17</f>
        <v>0</v>
      </c>
      <c r="G149" s="196"/>
      <c r="H149" s="196"/>
      <c r="I149" s="37"/>
      <c r="J149" s="37"/>
      <c r="K149" s="37"/>
      <c r="L149" s="37"/>
      <c r="M149" s="37"/>
      <c r="N149" s="37"/>
    </row>
    <row r="150" spans="1:8" ht="24.75" customHeight="1">
      <c r="A150" s="52" t="s">
        <v>71</v>
      </c>
      <c r="B150" s="9">
        <f t="shared" si="3"/>
        <v>32.647999999999996</v>
      </c>
      <c r="C150" s="23">
        <f>C19</f>
        <v>32.647999999999996</v>
      </c>
      <c r="D150" s="23">
        <f>D19</f>
        <v>0</v>
      </c>
      <c r="E150" s="23">
        <f>E19</f>
        <v>0</v>
      </c>
      <c r="F150" s="24">
        <f>F19</f>
        <v>0</v>
      </c>
      <c r="G150" s="196"/>
      <c r="H150" s="196"/>
    </row>
    <row r="151" spans="1:8" ht="24.75" customHeight="1">
      <c r="A151" s="136" t="s">
        <v>39</v>
      </c>
      <c r="B151" s="9">
        <f t="shared" si="3"/>
        <v>3405.91</v>
      </c>
      <c r="C151" s="23">
        <f>C8</f>
        <v>3405.91</v>
      </c>
      <c r="D151" s="23"/>
      <c r="E151" s="23"/>
      <c r="F151" s="24"/>
      <c r="G151" s="196"/>
      <c r="H151" s="196"/>
    </row>
    <row r="152" spans="1:8" ht="24.75" customHeight="1" thickBot="1">
      <c r="A152" s="136" t="s">
        <v>40</v>
      </c>
      <c r="B152" s="49">
        <f t="shared" si="3"/>
        <v>8.696</v>
      </c>
      <c r="C152" s="176">
        <f>C9</f>
        <v>8.696</v>
      </c>
      <c r="D152" s="176"/>
      <c r="E152" s="176"/>
      <c r="F152" s="177"/>
      <c r="G152" s="196"/>
      <c r="H152" s="196"/>
    </row>
    <row r="153" spans="1:8" ht="24.75" customHeight="1" thickBot="1">
      <c r="A153" s="139" t="s">
        <v>18</v>
      </c>
      <c r="B153" s="140">
        <f t="shared" si="3"/>
        <v>78737.854</v>
      </c>
      <c r="C153" s="178">
        <f>C154+C155+C156</f>
        <v>342.578</v>
      </c>
      <c r="D153" s="178">
        <f>D154+D155+D156</f>
        <v>4.41</v>
      </c>
      <c r="E153" s="178">
        <f>E154+E155+E156</f>
        <v>5920.474</v>
      </c>
      <c r="F153" s="179">
        <f>F154+F155+F156</f>
        <v>72470.392</v>
      </c>
      <c r="G153" s="196"/>
      <c r="H153" s="196"/>
    </row>
    <row r="154" spans="1:8" ht="24.75" customHeight="1">
      <c r="A154" s="143" t="s">
        <v>15</v>
      </c>
      <c r="B154" s="144">
        <f t="shared" si="3"/>
        <v>30599.756999999998</v>
      </c>
      <c r="C154" s="180">
        <f>C14+C26+C31+C36+C43+C49+C54+C59+C64+C75+C82+C89+C94+C99+C104+C109+C114+C119+C124+C129+C137+C143</f>
        <v>45.318</v>
      </c>
      <c r="D154" s="180">
        <f>D14+D26+D31+D36+D43+D49+D54+D59+D64+D75+D82+D89+D94+D99+D104+D109+D114+D119+D124+D129+D137+D143</f>
        <v>0</v>
      </c>
      <c r="E154" s="180">
        <f>E14+E26+E31+E36+E43+E49+E54+E59+E64+E75+E82+E89+E94+E99+E104+E109+E114+E119+E124+E129+E137+E143</f>
        <v>3049.0249999999996</v>
      </c>
      <c r="F154" s="181">
        <f>F14+F26+F31+F36+F43+F49+F54+F59+F64+F75+F82+F89+F94+F99+F104+F109+F114+F119+F124+F129+F137+F143</f>
        <v>27505.413999999997</v>
      </c>
      <c r="G154" s="196"/>
      <c r="H154" s="196"/>
    </row>
    <row r="155" spans="1:8" ht="24.75" customHeight="1">
      <c r="A155" s="47" t="s">
        <v>57</v>
      </c>
      <c r="B155" s="9">
        <f t="shared" si="3"/>
        <v>986.535</v>
      </c>
      <c r="C155" s="23">
        <f>C15+C44+C130+C138</f>
        <v>0</v>
      </c>
      <c r="D155" s="23">
        <f>D15+D44+D130+D138</f>
        <v>0</v>
      </c>
      <c r="E155" s="23">
        <f>E15+E44+E130+E138</f>
        <v>313.41099999999994</v>
      </c>
      <c r="F155" s="24">
        <f>F15+F44+F130+F138</f>
        <v>673.124</v>
      </c>
      <c r="G155" s="196"/>
      <c r="H155" s="196"/>
    </row>
    <row r="156" spans="1:8" ht="27.75" customHeight="1" thickBot="1">
      <c r="A156" s="132" t="s">
        <v>16</v>
      </c>
      <c r="B156" s="49">
        <f t="shared" si="3"/>
        <v>47151.562000000005</v>
      </c>
      <c r="C156" s="176">
        <f>C16+C27+C32+C37++C45+C50+C55+C60+C65+C76+C83+C90+C95+C100+C105+C110+C115+C120+C125+C131+C139+C144</f>
        <v>297.26</v>
      </c>
      <c r="D156" s="176">
        <f>D16+D27+D32+D37++D45+D50+D55+D60+D65+D76+D83+D90+D95+D100+D105+D110+D115+D120+D125+D131+D139+D144</f>
        <v>4.41</v>
      </c>
      <c r="E156" s="176">
        <f>E16+E27+E32+E37++E45+E50+E55+E60+E65+E76+E83+E90+E95+E100+E105+E110+E115+E120+E125+E131+E139+E144</f>
        <v>2558.038</v>
      </c>
      <c r="F156" s="177">
        <f>F16+F27+F32+F37++F45+F50+F55+F60+F65+F76+F83+F90+F95+F100+F105+F110+F115+F120+F125+F131+F139+F144</f>
        <v>44291.85400000001</v>
      </c>
      <c r="G156" s="196"/>
      <c r="H156" s="196"/>
    </row>
    <row r="157" spans="1:8" ht="27.75" customHeight="1" thickBot="1">
      <c r="A157" s="145" t="s">
        <v>46</v>
      </c>
      <c r="B157" s="85">
        <f t="shared" si="3"/>
        <v>106.723</v>
      </c>
      <c r="C157" s="182">
        <f>C158+C159</f>
        <v>92.53699999999999</v>
      </c>
      <c r="D157" s="182">
        <f>D158+D159</f>
        <v>4.1579999999999995</v>
      </c>
      <c r="E157" s="182">
        <f>E158+E159</f>
        <v>9.724</v>
      </c>
      <c r="F157" s="183">
        <f>F158+F159</f>
        <v>0.304</v>
      </c>
      <c r="G157" s="196"/>
      <c r="H157" s="196"/>
    </row>
    <row r="158" spans="1:8" ht="20.25">
      <c r="A158" s="148" t="s">
        <v>47</v>
      </c>
      <c r="B158" s="68">
        <f t="shared" si="3"/>
        <v>98.027</v>
      </c>
      <c r="C158" s="172">
        <f>C12+C19+C41+C69+C80+C87+C135</f>
        <v>83.841</v>
      </c>
      <c r="D158" s="172">
        <f>D12+D41+D69+D87</f>
        <v>4.1579999999999995</v>
      </c>
      <c r="E158" s="172">
        <f>E12+E41+E69+E87</f>
        <v>9.724</v>
      </c>
      <c r="F158" s="173">
        <f>F12+F41+F69+F87</f>
        <v>0.304</v>
      </c>
      <c r="G158" s="196"/>
      <c r="H158" s="196"/>
    </row>
    <row r="159" spans="1:8" ht="21" thickBot="1">
      <c r="A159" s="48" t="s">
        <v>55</v>
      </c>
      <c r="B159" s="49">
        <f t="shared" si="3"/>
        <v>8.696</v>
      </c>
      <c r="C159" s="176">
        <f>C9</f>
        <v>8.696</v>
      </c>
      <c r="D159" s="176">
        <f>D9</f>
        <v>0</v>
      </c>
      <c r="E159" s="176">
        <f>E9</f>
        <v>0</v>
      </c>
      <c r="F159" s="177">
        <f>F9</f>
        <v>0</v>
      </c>
      <c r="G159" s="196"/>
      <c r="H159" s="196"/>
    </row>
    <row r="160" spans="1:8" ht="21" thickBot="1">
      <c r="A160" s="57"/>
      <c r="B160" s="149"/>
      <c r="C160" s="149"/>
      <c r="D160" s="149"/>
      <c r="E160" s="149"/>
      <c r="F160" s="149"/>
      <c r="G160" s="196"/>
      <c r="H160" s="196"/>
    </row>
    <row r="161" spans="1:8" ht="24" thickBot="1">
      <c r="A161" s="84" t="s">
        <v>62</v>
      </c>
      <c r="B161" s="85">
        <f>C161+D161+E161+F161</f>
        <v>306223.706</v>
      </c>
      <c r="C161" s="86">
        <f>C6+C17+C23+C28+C33+C38+C46+C51+C56+C61+C66+C77+C84+C91+C96+C101+C106+C111+C116+C121+C126+C132+C140</f>
        <v>116609.27299999997</v>
      </c>
      <c r="D161" s="86">
        <f>D6+D17+D23+D28+D33+D38+D46+D51+D56+D61+D66+D77+D84+D91+D96+D101+D106+D111+D116+D121+D126+D132+D140</f>
        <v>4089.5209999999997</v>
      </c>
      <c r="E161" s="86">
        <f>E6+E17+E23+E28+E33+E38+E46+E51+E56+E61+E66+E77+E84+E91+E96+E101+E106+E111+E116+E121+E126+E132+E140</f>
        <v>77945.86400000002</v>
      </c>
      <c r="F161" s="86">
        <f>F6+F17+F23+F28+F33+F38+F46+F51+F56+F61+F66+F77+F84+F91+F96+F101+F106+F111+F116+F121+F126+F132+F140</f>
        <v>107579.048</v>
      </c>
      <c r="G161" s="196"/>
      <c r="H161" s="196"/>
    </row>
    <row r="164" spans="2:6" ht="20.25">
      <c r="B164" s="197"/>
      <c r="C164" s="197"/>
      <c r="D164" s="197"/>
      <c r="E164" s="197"/>
      <c r="F164" s="197"/>
    </row>
    <row r="165" spans="2:6" ht="20.25">
      <c r="B165" s="195"/>
      <c r="C165" s="195"/>
      <c r="D165" s="195"/>
      <c r="E165" s="195"/>
      <c r="F165" s="195"/>
    </row>
    <row r="166" ht="20.25">
      <c r="B166" s="195"/>
    </row>
  </sheetData>
  <sheetProtection/>
  <mergeCells count="2">
    <mergeCell ref="A1:F1"/>
    <mergeCell ref="A2:F2"/>
  </mergeCells>
  <printOptions horizontalCentered="1"/>
  <pageMargins left="0" right="0" top="0" bottom="0" header="0.5118110236220472" footer="0.5118110236220472"/>
  <pageSetup horizontalDpi="600" verticalDpi="600" orientation="portrait" paperSize="9" scale="3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70"/>
  <sheetViews>
    <sheetView zoomScale="60" zoomScaleNormal="60" zoomScalePageLayoutView="0" workbookViewId="0" topLeftCell="A1">
      <pane xSplit="1" ySplit="5" topLeftCell="B12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2"/>
    </sheetView>
  </sheetViews>
  <sheetFormatPr defaultColWidth="9.00390625" defaultRowHeight="12.75"/>
  <cols>
    <col min="1" max="1" width="58.375" style="8" customWidth="1"/>
    <col min="2" max="6" width="25.25390625" style="8" customWidth="1"/>
    <col min="7" max="19" width="9.125" style="8" customWidth="1"/>
  </cols>
  <sheetData>
    <row r="1" spans="1:8" s="34" customFormat="1" ht="61.5" customHeight="1">
      <c r="A1" s="202" t="s">
        <v>82</v>
      </c>
      <c r="B1" s="202"/>
      <c r="C1" s="202"/>
      <c r="D1" s="202"/>
      <c r="E1" s="202"/>
      <c r="F1" s="202"/>
      <c r="G1" s="107"/>
      <c r="H1" s="107"/>
    </row>
    <row r="2" spans="1:8" s="1" customFormat="1" ht="36.75" customHeight="1">
      <c r="A2" s="203" t="s">
        <v>91</v>
      </c>
      <c r="B2" s="203"/>
      <c r="C2" s="203"/>
      <c r="D2" s="204"/>
      <c r="E2" s="204"/>
      <c r="F2" s="204"/>
      <c r="G2" s="108"/>
      <c r="H2" s="108"/>
    </row>
    <row r="3" spans="2:6" ht="18">
      <c r="B3" s="30"/>
      <c r="C3" s="30"/>
      <c r="D3" s="30"/>
      <c r="E3" s="30"/>
      <c r="F3" s="30"/>
    </row>
    <row r="4" spans="2:6" ht="18.75" thickBot="1">
      <c r="B4" s="30"/>
      <c r="C4" s="30"/>
      <c r="D4" s="30"/>
      <c r="E4" s="30"/>
      <c r="F4" s="30"/>
    </row>
    <row r="5" spans="1:19" s="4" customFormat="1" ht="29.25" customHeight="1" thickBot="1">
      <c r="A5" s="109" t="s">
        <v>64</v>
      </c>
      <c r="B5" s="110"/>
      <c r="C5" s="111" t="s">
        <v>0</v>
      </c>
      <c r="D5" s="111" t="s">
        <v>1</v>
      </c>
      <c r="E5" s="111" t="s">
        <v>2</v>
      </c>
      <c r="F5" s="112" t="s">
        <v>3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s="6" customFormat="1" ht="40.5" customHeight="1">
      <c r="A6" s="75" t="s">
        <v>37</v>
      </c>
      <c r="B6" s="68">
        <f aca="true" t="shared" si="0" ref="B6:B69">C6+D6+E6+F6</f>
        <v>429413.456</v>
      </c>
      <c r="C6" s="172">
        <f>C8+C10+C11+C13</f>
        <v>146600.398</v>
      </c>
      <c r="D6" s="172">
        <f>D8+D10+D11+D13</f>
        <v>11448.03</v>
      </c>
      <c r="E6" s="172">
        <f>E8+E10+E11+E13</f>
        <v>117676.96500000001</v>
      </c>
      <c r="F6" s="173">
        <f>F8+F10+F11+F13</f>
        <v>153688.063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s="6" customFormat="1" ht="43.5" customHeight="1">
      <c r="A7" s="158" t="s">
        <v>44</v>
      </c>
      <c r="B7" s="9">
        <f t="shared" si="0"/>
        <v>94.69699999999999</v>
      </c>
      <c r="C7" s="23">
        <f>'[1]январь'!C7+'[1]февраль'!C7+'[1]март'!C7+'апрель факт'!C7+'май факт'!C7+'июнь факт'!C7</f>
        <v>48.539</v>
      </c>
      <c r="D7" s="23">
        <f>'[1]январь'!D7+'[1]февраль'!D7+'[1]март'!D7+'апрель факт'!D7+'май факт'!D7+'июнь факт'!D7</f>
        <v>8.652</v>
      </c>
      <c r="E7" s="23">
        <f>'[1]январь'!E7+'[1]февраль'!E7+'[1]март'!E7+'апрель факт'!E7+'май факт'!E7+'июнь факт'!E7</f>
        <v>36.687999999999995</v>
      </c>
      <c r="F7" s="24">
        <f>'[1]январь'!F7+'[1]февраль'!F7+'[1]март'!F7+'апрель факт'!F7+'май факт'!F7+'июнь факт'!F7</f>
        <v>0.818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s="6" customFormat="1" ht="24.75" customHeight="1">
      <c r="A8" s="158" t="s">
        <v>39</v>
      </c>
      <c r="B8" s="9">
        <f t="shared" si="0"/>
        <v>7391.4</v>
      </c>
      <c r="C8" s="23">
        <f>'[1]январь'!C8+'[1]февраль'!C8+'[1]март'!C8+'апрель факт'!C8+'май факт'!C8+'июнь факт'!C8</f>
        <v>7391.4</v>
      </c>
      <c r="D8" s="23"/>
      <c r="E8" s="23"/>
      <c r="F8" s="24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6" s="7" customFormat="1" ht="33.75" customHeight="1">
      <c r="A9" s="158" t="s">
        <v>40</v>
      </c>
      <c r="B9" s="9">
        <f t="shared" si="0"/>
        <v>18.312999999999995</v>
      </c>
      <c r="C9" s="23">
        <f>'[1]январь'!C9+'[1]февраль'!C9+'[1]март'!C9+'апрель факт'!C9+'май факт'!C9+'июнь факт'!C9</f>
        <v>18.312999999999995</v>
      </c>
      <c r="D9" s="23"/>
      <c r="E9" s="23"/>
      <c r="F9" s="24"/>
    </row>
    <row r="10" spans="1:19" s="51" customFormat="1" ht="33.75" customHeight="1">
      <c r="A10" s="52" t="s">
        <v>41</v>
      </c>
      <c r="B10" s="9">
        <f t="shared" si="0"/>
        <v>274335.243</v>
      </c>
      <c r="C10" s="23">
        <f>'[1]январь'!C10+'[1]февраль'!C10+'[1]март'!C10+'апрель факт'!C10+'май факт'!C10+'июнь факт'!C10</f>
        <v>119065.897</v>
      </c>
      <c r="D10" s="23">
        <f>'[1]январь'!D10+'[1]февраль'!D10+'[1]март'!D10+'апрель факт'!D10+'май факт'!D10+'июнь факт'!D10</f>
        <v>8306.204</v>
      </c>
      <c r="E10" s="23">
        <f>'[1]январь'!E10+'[1]февраль'!E10+'[1]март'!E10+'апрель факт'!E10+'май факт'!E10+'июнь факт'!E10</f>
        <v>90308.998</v>
      </c>
      <c r="F10" s="24">
        <f>'[1]январь'!F10+'[1]февраль'!F10+'[1]март'!F10+'апрель факт'!F10+'май факт'!F10+'июнь факт'!F10</f>
        <v>56654.144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pans="1:19" s="51" customFormat="1" ht="33.75" customHeight="1">
      <c r="A11" s="52" t="s">
        <v>42</v>
      </c>
      <c r="B11" s="155">
        <f t="shared" si="0"/>
        <v>45250.767</v>
      </c>
      <c r="C11" s="14">
        <f>'[1]январь'!C11+'[1]февраль'!C11+'[1]март'!C11+'апрель факт'!C11+'май факт'!C11+'июнь факт'!C11</f>
        <v>19900.623</v>
      </c>
      <c r="D11" s="14">
        <f>'[1]январь'!D11+'[1]февраль'!D11+'[1]март'!D11+'апрель факт'!D11+'май факт'!D11+'июнь факт'!D11</f>
        <v>3132.566</v>
      </c>
      <c r="E11" s="14">
        <f>'[1]январь'!E11+'[1]февраль'!E11+'[1]март'!E11+'апрель факт'!E11+'май факт'!E11+'июнь факт'!E11</f>
        <v>21692.811</v>
      </c>
      <c r="F11" s="15">
        <f>'[1]январь'!F11+'[1]февраль'!F11+'[1]март'!F11+'апрель факт'!F11+'май факт'!F11+'июнь факт'!F11</f>
        <v>524.7669999999999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</row>
    <row r="12" spans="1:19" s="20" customFormat="1" ht="20.25" customHeight="1">
      <c r="A12" s="52" t="s">
        <v>43</v>
      </c>
      <c r="B12" s="155">
        <f t="shared" si="0"/>
        <v>76.384</v>
      </c>
      <c r="C12" s="14">
        <f>'[1]январь'!C12+'[1]февраль'!C12+'[1]март'!C12+'апрель факт'!C12+'май факт'!C12+'июнь факт'!C12</f>
        <v>30.226</v>
      </c>
      <c r="D12" s="14">
        <f>'[1]январь'!D12+'[1]февраль'!D12+'[1]март'!D12+'апрель факт'!D12+'май факт'!D12+'июнь факт'!D12</f>
        <v>8.652</v>
      </c>
      <c r="E12" s="14">
        <f>'[1]январь'!E12+'[1]февраль'!E12+'[1]март'!E12+'апрель факт'!E12+'май факт'!E12+'июнь факт'!E12</f>
        <v>36.687999999999995</v>
      </c>
      <c r="F12" s="15">
        <f>'[1]январь'!F12+'[1]февраль'!F12+'[1]март'!F12+'апрель факт'!F12+'май факт'!F12+'июнь факт'!F12</f>
        <v>0.818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6" s="7" customFormat="1" ht="21.75" customHeight="1">
      <c r="A13" s="47" t="s">
        <v>14</v>
      </c>
      <c r="B13" s="9">
        <f t="shared" si="0"/>
        <v>102436.046</v>
      </c>
      <c r="C13" s="11">
        <f>C14+C15+C16</f>
        <v>242.478</v>
      </c>
      <c r="D13" s="23">
        <f>D14+D16</f>
        <v>9.26</v>
      </c>
      <c r="E13" s="23">
        <f>E14+E15+E16</f>
        <v>5675.156</v>
      </c>
      <c r="F13" s="24">
        <f>F14+F15+F16</f>
        <v>96509.152</v>
      </c>
    </row>
    <row r="14" spans="1:6" s="7" customFormat="1" ht="20.25" customHeight="1">
      <c r="A14" s="47" t="s">
        <v>15</v>
      </c>
      <c r="B14" s="9">
        <f t="shared" si="0"/>
        <v>29440.11</v>
      </c>
      <c r="C14" s="14">
        <f>'[1]январь'!C14+'[1]февраль'!C14+'[1]март'!C14+'апрель факт'!C14+'май факт'!C14+'июнь факт'!C14</f>
        <v>121.84400000000001</v>
      </c>
      <c r="D14" s="14">
        <f>'[1]январь'!D14+'[1]февраль'!D14+'[1]март'!D14+'апрель факт'!D14+'май факт'!D14+'июнь факт'!D14</f>
        <v>0</v>
      </c>
      <c r="E14" s="14">
        <f>'[1]январь'!E14+'[1]февраль'!E14+'[1]март'!E14+'апрель факт'!E14+'май факт'!E14+'июнь факт'!E14</f>
        <v>1425.165</v>
      </c>
      <c r="F14" s="15">
        <f>'[1]январь'!F14+'[1]февраль'!F14+'[1]март'!F14+'апрель факт'!F14+'май факт'!F14+'июнь факт'!F14</f>
        <v>27893.101</v>
      </c>
    </row>
    <row r="15" spans="1:6" s="7" customFormat="1" ht="24.75" customHeight="1">
      <c r="A15" s="47" t="s">
        <v>57</v>
      </c>
      <c r="B15" s="9">
        <f t="shared" si="0"/>
        <v>0</v>
      </c>
      <c r="C15" s="14">
        <f>'[1]январь'!C15+'[1]февраль'!C15+'[1]март'!C15+'апрель факт'!C15+'май факт'!C15+'июнь факт'!C15</f>
        <v>0</v>
      </c>
      <c r="D15" s="14">
        <f>'[1]январь'!D15+'[1]февраль'!D15+'[1]март'!D15+'апрель факт'!D15+'май факт'!D15+'июнь факт'!D15</f>
        <v>0</v>
      </c>
      <c r="E15" s="14">
        <f>'[1]январь'!E15+'[1]февраль'!E15+'[1]март'!E15+'апрель факт'!E15+'май факт'!E15+'июнь факт'!E15</f>
        <v>0</v>
      </c>
      <c r="F15" s="15">
        <f>'[1]январь'!F15+'[1]февраль'!F15+'[1]март'!F15+'апрель факт'!F15+'май факт'!F15+'июнь факт'!F15</f>
        <v>0</v>
      </c>
    </row>
    <row r="16" spans="1:19" s="77" customFormat="1" ht="33" customHeight="1">
      <c r="A16" s="47" t="s">
        <v>16</v>
      </c>
      <c r="B16" s="9">
        <f t="shared" si="0"/>
        <v>72995.936</v>
      </c>
      <c r="C16" s="14">
        <f>'[1]январь'!C16+'[1]февраль'!C16+'[1]март'!C16+'апрель факт'!C16+'май факт'!C16+'июнь факт'!C16</f>
        <v>120.63400000000001</v>
      </c>
      <c r="D16" s="14">
        <f>'[1]январь'!D16+'[1]февраль'!D16+'[1]март'!D16+'апрель факт'!D16+'май факт'!D16+'июнь факт'!D16</f>
        <v>9.26</v>
      </c>
      <c r="E16" s="14">
        <f>'[1]январь'!E16+'[1]февраль'!E16+'[1]март'!E16+'апрель факт'!E16+'май факт'!E16+'июнь факт'!E16</f>
        <v>4249.991</v>
      </c>
      <c r="F16" s="15">
        <f>'[1]январь'!F16+'[1]февраль'!F16+'[1]март'!F16+'апрель факт'!F16+'май факт'!F16+'июнь факт'!F16</f>
        <v>68616.051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s="2" customFormat="1" ht="62.25" customHeight="1">
      <c r="A17" s="158" t="s">
        <v>66</v>
      </c>
      <c r="B17" s="9">
        <f t="shared" si="0"/>
        <v>18259.881</v>
      </c>
      <c r="C17" s="23">
        <f>C18+C20</f>
        <v>18259.881</v>
      </c>
      <c r="D17" s="23">
        <f>D18+D20</f>
        <v>0</v>
      </c>
      <c r="E17" s="23">
        <f>E18+E20</f>
        <v>0</v>
      </c>
      <c r="F17" s="24">
        <f>F18+F20</f>
        <v>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s="51" customFormat="1" ht="26.25" customHeight="1">
      <c r="A18" s="47" t="s">
        <v>17</v>
      </c>
      <c r="B18" s="87">
        <f t="shared" si="0"/>
        <v>18259.881</v>
      </c>
      <c r="C18" s="23">
        <f>'[1]январь'!C18+'[1]февраль'!C18+'[1]март'!C18+'апрель факт'!C18+'май факт'!C18+'июнь факт'!C18</f>
        <v>18259.881</v>
      </c>
      <c r="D18" s="13"/>
      <c r="E18" s="13"/>
      <c r="F18" s="19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</row>
    <row r="19" spans="1:19" s="2" customFormat="1" ht="24.75" customHeight="1">
      <c r="A19" s="52" t="s">
        <v>67</v>
      </c>
      <c r="B19" s="123">
        <f t="shared" si="0"/>
        <v>62.326</v>
      </c>
      <c r="C19" s="23">
        <f>'[1]январь'!C19+'[1]февраль'!C19+'[1]март'!C19+'апрель факт'!C19+'май факт'!C19+'июнь факт'!C19</f>
        <v>62.326</v>
      </c>
      <c r="D19" s="76"/>
      <c r="E19" s="76"/>
      <c r="F19" s="159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s="2" customFormat="1" ht="24.75" customHeight="1">
      <c r="A20" s="47" t="s">
        <v>14</v>
      </c>
      <c r="B20" s="9">
        <f t="shared" si="0"/>
        <v>0</v>
      </c>
      <c r="C20" s="23">
        <f>C21+C22</f>
        <v>0</v>
      </c>
      <c r="D20" s="23">
        <f>D21+D22</f>
        <v>0</v>
      </c>
      <c r="E20" s="23">
        <f>E21+E22</f>
        <v>0</v>
      </c>
      <c r="F20" s="24">
        <f>F21+F22</f>
        <v>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s="2" customFormat="1" ht="24.75" customHeight="1">
      <c r="A21" s="47" t="s">
        <v>15</v>
      </c>
      <c r="B21" s="9">
        <f t="shared" si="0"/>
        <v>0</v>
      </c>
      <c r="C21" s="13"/>
      <c r="D21" s="13"/>
      <c r="E21" s="13"/>
      <c r="F21" s="19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s="2" customFormat="1" ht="26.25" customHeight="1">
      <c r="A22" s="47" t="s">
        <v>16</v>
      </c>
      <c r="B22" s="9">
        <f t="shared" si="0"/>
        <v>0</v>
      </c>
      <c r="C22" s="13"/>
      <c r="D22" s="13"/>
      <c r="E22" s="13"/>
      <c r="F22" s="19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6" s="7" customFormat="1" ht="21.75" customHeight="1">
      <c r="A23" s="158" t="s">
        <v>36</v>
      </c>
      <c r="B23" s="9">
        <f t="shared" si="0"/>
        <v>46793.19499999999</v>
      </c>
      <c r="C23" s="11">
        <f>C24+C25</f>
        <v>5513.7919999999995</v>
      </c>
      <c r="D23" s="11">
        <f>D24+D25</f>
        <v>0</v>
      </c>
      <c r="E23" s="11">
        <f>E24+E25</f>
        <v>13941.804</v>
      </c>
      <c r="F23" s="12">
        <f>F24+F25</f>
        <v>27337.598999999995</v>
      </c>
    </row>
    <row r="24" spans="1:19" s="20" customFormat="1" ht="19.5" customHeight="1">
      <c r="A24" s="47" t="s">
        <v>17</v>
      </c>
      <c r="B24" s="9">
        <f t="shared" si="0"/>
        <v>29131.862999999998</v>
      </c>
      <c r="C24" s="23">
        <f>'[1]январь'!C24+'[1]февраль'!C24+'[1]март'!C24+'апрель факт'!C24+'май факт'!C24+'июнь факт'!C24</f>
        <v>4847.848999999999</v>
      </c>
      <c r="D24" s="23">
        <f>'[1]январь'!D24+'[1]февраль'!D24+'[1]март'!D24+'апрель факт'!D24+'май факт'!D24+'июнь факт'!D24</f>
        <v>0</v>
      </c>
      <c r="E24" s="23">
        <f>'[1]январь'!E24+'[1]февраль'!E24+'[1]март'!E24+'апрель факт'!E24+'май факт'!E24+'июнь факт'!E24</f>
        <v>11807.398</v>
      </c>
      <c r="F24" s="24">
        <f>'[1]январь'!F24+'[1]февраль'!F24+'[1]март'!F24+'апрель факт'!F24+'май факт'!F24+'июнь факт'!F24</f>
        <v>12476.615999999996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6" s="7" customFormat="1" ht="21" customHeight="1">
      <c r="A25" s="47" t="s">
        <v>14</v>
      </c>
      <c r="B25" s="9">
        <f t="shared" si="0"/>
        <v>17661.332</v>
      </c>
      <c r="C25" s="23">
        <f>C26+C27</f>
        <v>665.943</v>
      </c>
      <c r="D25" s="23">
        <f>D26+D27</f>
        <v>0</v>
      </c>
      <c r="E25" s="23">
        <f>E26+E27</f>
        <v>2134.406</v>
      </c>
      <c r="F25" s="24">
        <f>F26+F27</f>
        <v>14860.982999999998</v>
      </c>
    </row>
    <row r="26" spans="1:6" s="7" customFormat="1" ht="21" customHeight="1">
      <c r="A26" s="47" t="s">
        <v>15</v>
      </c>
      <c r="B26" s="9">
        <f t="shared" si="0"/>
        <v>10999.317</v>
      </c>
      <c r="C26" s="14">
        <f>'[1]январь'!C26+'[1]февраль'!C26+'[1]март'!C26+'апрель факт'!C26+'май факт'!C26+'июнь факт'!C26</f>
        <v>419.102</v>
      </c>
      <c r="D26" s="14">
        <f>'[1]январь'!D26+'[1]февраль'!D26+'[1]март'!D26+'апрель факт'!D26+'май факт'!D26+'июнь факт'!D26</f>
        <v>0</v>
      </c>
      <c r="E26" s="14">
        <f>'[1]январь'!E26+'[1]февраль'!E26+'[1]март'!E26+'апрель факт'!E26+'май факт'!E26+'июнь факт'!E26</f>
        <v>1249.003</v>
      </c>
      <c r="F26" s="15">
        <f>'[1]январь'!F26+'[1]февраль'!F26+'[1]март'!F26+'апрель факт'!F26+'май факт'!F26+'июнь факт'!F26</f>
        <v>9331.212</v>
      </c>
    </row>
    <row r="27" spans="1:19" s="2" customFormat="1" ht="35.25" customHeight="1">
      <c r="A27" s="47" t="s">
        <v>16</v>
      </c>
      <c r="B27" s="9">
        <f t="shared" si="0"/>
        <v>6662.0149999999985</v>
      </c>
      <c r="C27" s="14">
        <f>'[1]январь'!C27+'[1]февраль'!C27+'[1]март'!C27+'апрель факт'!C27+'май факт'!C27+'июнь факт'!C27</f>
        <v>246.841</v>
      </c>
      <c r="D27" s="14">
        <f>'[1]январь'!D27+'[1]февраль'!D27+'[1]март'!D27+'апрель факт'!D27+'май факт'!D27+'июнь факт'!D27</f>
        <v>0</v>
      </c>
      <c r="E27" s="14">
        <f>'[1]январь'!E27+'[1]февраль'!E27+'[1]март'!E27+'апрель факт'!E27+'май факт'!E27+'июнь факт'!E27</f>
        <v>885.4029999999999</v>
      </c>
      <c r="F27" s="15">
        <f>'[1]январь'!F27+'[1]февраль'!F27+'[1]март'!F27+'апрель факт'!F27+'май факт'!F27+'июнь факт'!F27</f>
        <v>5529.770999999999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6" s="7" customFormat="1" ht="19.5" customHeight="1">
      <c r="A28" s="158" t="s">
        <v>6</v>
      </c>
      <c r="B28" s="9">
        <f t="shared" si="0"/>
        <v>8534.166</v>
      </c>
      <c r="C28" s="11">
        <f>C29+C30</f>
        <v>8534.166</v>
      </c>
      <c r="D28" s="11"/>
      <c r="E28" s="11"/>
      <c r="F28" s="12"/>
    </row>
    <row r="29" spans="1:19" s="20" customFormat="1" ht="18" customHeight="1">
      <c r="A29" s="47" t="s">
        <v>17</v>
      </c>
      <c r="B29" s="9">
        <f t="shared" si="0"/>
        <v>4074.488</v>
      </c>
      <c r="C29" s="23">
        <f>'[1]январь'!C29+'[1]февраль'!C29+'[1]март'!C29+'апрель факт'!C29+'май факт'!C29+'июнь факт'!C29</f>
        <v>4074.488</v>
      </c>
      <c r="D29" s="11"/>
      <c r="E29" s="23"/>
      <c r="F29" s="24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6" s="7" customFormat="1" ht="19.5" customHeight="1">
      <c r="A30" s="47" t="s">
        <v>14</v>
      </c>
      <c r="B30" s="9">
        <f t="shared" si="0"/>
        <v>4459.677999999999</v>
      </c>
      <c r="C30" s="23">
        <f>C31+C32</f>
        <v>4459.677999999999</v>
      </c>
      <c r="D30" s="11"/>
      <c r="E30" s="23"/>
      <c r="F30" s="24"/>
    </row>
    <row r="31" spans="1:6" s="7" customFormat="1" ht="19.5" customHeight="1">
      <c r="A31" s="47" t="s">
        <v>15</v>
      </c>
      <c r="B31" s="9">
        <f t="shared" si="0"/>
        <v>4451.448999999999</v>
      </c>
      <c r="C31" s="14">
        <f>'[1]январь'!C31+'[1]февраль'!C31+'[1]март'!C31+'апрель факт'!C31+'май факт'!C31+'июнь факт'!C31</f>
        <v>4451.448999999999</v>
      </c>
      <c r="D31" s="14">
        <f>'[1]январь'!D31+'[1]февраль'!D31+'[1]март'!D31</f>
        <v>0</v>
      </c>
      <c r="E31" s="14"/>
      <c r="F31" s="15"/>
    </row>
    <row r="32" spans="1:19" s="2" customFormat="1" ht="28.5" customHeight="1">
      <c r="A32" s="47" t="s">
        <v>16</v>
      </c>
      <c r="B32" s="9">
        <f t="shared" si="0"/>
        <v>8.229</v>
      </c>
      <c r="C32" s="14">
        <f>'[1]январь'!C32+'[1]февраль'!C32+'[1]март'!C32+'апрель факт'!C32+'май факт'!C32+'июнь факт'!C32</f>
        <v>8.229</v>
      </c>
      <c r="D32" s="14">
        <f>'[1]январь'!D32+'[1]февраль'!D32+'[1]март'!D32</f>
        <v>0</v>
      </c>
      <c r="E32" s="14"/>
      <c r="F32" s="15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6" s="7" customFormat="1" ht="42" customHeight="1">
      <c r="A33" s="158" t="s">
        <v>72</v>
      </c>
      <c r="B33" s="9">
        <f t="shared" si="0"/>
        <v>0</v>
      </c>
      <c r="C33" s="11">
        <f>C34+C35</f>
        <v>0</v>
      </c>
      <c r="D33" s="11">
        <f>D34+D35</f>
        <v>0</v>
      </c>
      <c r="E33" s="11">
        <f>E34+E35</f>
        <v>0</v>
      </c>
      <c r="F33" s="12">
        <f>F34+F35</f>
        <v>0</v>
      </c>
    </row>
    <row r="34" spans="1:19" s="20" customFormat="1" ht="21" customHeight="1">
      <c r="A34" s="47" t="s">
        <v>17</v>
      </c>
      <c r="B34" s="9">
        <f t="shared" si="0"/>
        <v>0</v>
      </c>
      <c r="C34" s="23">
        <f>'[1]январь'!C34+'[1]февраль'!C34+'[1]март'!C34+'апрель факт'!C34+'май факт'!C34+'июнь факт'!C34</f>
        <v>0</v>
      </c>
      <c r="D34" s="23">
        <f>'[1]январь'!D34+'[1]февраль'!D34+'[1]март'!D34+'апрель факт'!D34+'май факт'!D34+'июнь факт'!D34</f>
        <v>0</v>
      </c>
      <c r="E34" s="23">
        <f>'[1]январь'!E34+'[1]февраль'!E34+'[1]март'!E34+'апрель факт'!E34+'май факт'!E34+'июнь факт'!E34</f>
        <v>0</v>
      </c>
      <c r="F34" s="24">
        <f>'[1]январь'!F34+'[1]февраль'!F34+'[1]март'!F34+'апрель факт'!F34+'май факт'!F34+'июнь факт'!F34</f>
        <v>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6" s="7" customFormat="1" ht="21.75" customHeight="1">
      <c r="A35" s="47" t="s">
        <v>14</v>
      </c>
      <c r="B35" s="9">
        <f t="shared" si="0"/>
        <v>0</v>
      </c>
      <c r="C35" s="23">
        <f>C36+C37</f>
        <v>0</v>
      </c>
      <c r="D35" s="23">
        <f>D36+D37</f>
        <v>0</v>
      </c>
      <c r="E35" s="23">
        <f>E36+E37</f>
        <v>0</v>
      </c>
      <c r="F35" s="24">
        <f>F36+F37</f>
        <v>0</v>
      </c>
    </row>
    <row r="36" spans="1:6" s="7" customFormat="1" ht="21" customHeight="1">
      <c r="A36" s="47" t="s">
        <v>15</v>
      </c>
      <c r="B36" s="9">
        <f t="shared" si="0"/>
        <v>0</v>
      </c>
      <c r="C36" s="14">
        <f>'[1]январь'!C36+'[1]февраль'!C36+'[1]март'!C36+'апрель факт'!C36+'май факт'!C36+'июнь факт'!C36</f>
        <v>0</v>
      </c>
      <c r="D36" s="14">
        <f>'[1]январь'!D36+'[1]февраль'!D36+'[1]март'!D36+'апрель факт'!D36+'май факт'!D36+'июнь факт'!D36</f>
        <v>0</v>
      </c>
      <c r="E36" s="14">
        <f>'[1]январь'!E36+'[1]февраль'!E36+'[1]март'!E36+'апрель факт'!E36+'май факт'!E36+'июнь факт'!E36</f>
        <v>0</v>
      </c>
      <c r="F36" s="15">
        <f>'[1]январь'!F36+'[1]февраль'!F36+'[1]март'!F36+'апрель факт'!F36+'май факт'!F36+'июнь факт'!F36</f>
        <v>0</v>
      </c>
    </row>
    <row r="37" spans="1:19" s="2" customFormat="1" ht="30" customHeight="1">
      <c r="A37" s="47" t="s">
        <v>16</v>
      </c>
      <c r="B37" s="9">
        <f t="shared" si="0"/>
        <v>0</v>
      </c>
      <c r="C37" s="14">
        <f>'[1]январь'!C37+'[1]февраль'!C37+'[1]март'!C37+'апрель факт'!C37+'май факт'!C37+'июнь факт'!C37</f>
        <v>0</v>
      </c>
      <c r="D37" s="14">
        <f>'[1]январь'!D37+'[1]февраль'!D37+'[1]март'!D37+'апрель факт'!D37+'май факт'!D37+'июнь факт'!D37</f>
        <v>0</v>
      </c>
      <c r="E37" s="14">
        <f>'[1]январь'!E37+'[1]февраль'!E37+'[1]март'!E37+'апрель факт'!E37+'май факт'!E37+'июнь факт'!E37</f>
        <v>0</v>
      </c>
      <c r="F37" s="15">
        <f>'[1]январь'!F37+'[1]февраль'!F37+'[1]март'!F37+'апрель факт'!F37+'май факт'!F37+'июнь факт'!F37</f>
        <v>0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6" s="7" customFormat="1" ht="40.5" customHeight="1">
      <c r="A38" s="158" t="s">
        <v>73</v>
      </c>
      <c r="B38" s="9">
        <f t="shared" si="0"/>
        <v>44797.874</v>
      </c>
      <c r="C38" s="23">
        <f>C39+C40+C42</f>
        <v>19365.132</v>
      </c>
      <c r="D38" s="23"/>
      <c r="E38" s="23">
        <f>E39+E42</f>
        <v>12000.57</v>
      </c>
      <c r="F38" s="24">
        <f>F39+F42</f>
        <v>13432.172</v>
      </c>
    </row>
    <row r="39" spans="1:19" s="46" customFormat="1" ht="44.25" customHeight="1">
      <c r="A39" s="52" t="s">
        <v>38</v>
      </c>
      <c r="B39" s="9">
        <f t="shared" si="0"/>
        <v>11022.190000000002</v>
      </c>
      <c r="C39" s="23">
        <f>'[1]январь'!C39+'[1]февраль'!C39+'[1]март'!C39+'апрель факт'!C39+'май факт'!C39+'июнь факт'!C39</f>
        <v>3024.4490000000014</v>
      </c>
      <c r="D39" s="23">
        <f>'[1]январь'!D39+'[1]февраль'!D39+'[1]март'!D39+'апрель факт'!D39+'май факт'!D39+'июнь факт'!D39</f>
        <v>0</v>
      </c>
      <c r="E39" s="23">
        <f>'[1]январь'!E39+'[1]февраль'!E39+'[1]март'!E39+'апрель факт'!E39+'май факт'!E39+'июнь факт'!E39</f>
        <v>5332.885</v>
      </c>
      <c r="F39" s="24">
        <f>'[1]январь'!F39+'[1]февраль'!F39+'[1]март'!F39+'апрель факт'!F39+'май факт'!F39+'июнь факт'!F39</f>
        <v>2664.8559999999998</v>
      </c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spans="1:19" s="46" customFormat="1" ht="44.25" customHeight="1">
      <c r="A40" s="122" t="s">
        <v>54</v>
      </c>
      <c r="B40" s="9">
        <f t="shared" si="0"/>
        <v>16340.683</v>
      </c>
      <c r="C40" s="23">
        <f>'[1]январь'!C40+'[1]февраль'!C40+'[1]март'!C40+'апрель факт'!C40+'май факт'!C40+'июнь факт'!C40</f>
        <v>16340.683</v>
      </c>
      <c r="D40" s="11"/>
      <c r="E40" s="11"/>
      <c r="F40" s="12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  <row r="41" spans="1:19" s="20" customFormat="1" ht="24.75" customHeight="1">
      <c r="A41" s="52" t="s">
        <v>43</v>
      </c>
      <c r="B41" s="114">
        <f t="shared" si="0"/>
        <v>23.319</v>
      </c>
      <c r="C41" s="23">
        <f>'[1]январь'!C41+'[1]февраль'!C41+'[1]март'!C41+'апрель факт'!C41+'май факт'!C41+'июнь факт'!C41</f>
        <v>23.319</v>
      </c>
      <c r="D41" s="116"/>
      <c r="E41" s="116"/>
      <c r="F41" s="60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6" s="7" customFormat="1" ht="25.5" customHeight="1">
      <c r="A42" s="47" t="s">
        <v>14</v>
      </c>
      <c r="B42" s="9">
        <f t="shared" si="0"/>
        <v>17435.001</v>
      </c>
      <c r="C42" s="11"/>
      <c r="D42" s="11"/>
      <c r="E42" s="23">
        <f>E43+E44+E45</f>
        <v>6667.6849999999995</v>
      </c>
      <c r="F42" s="24">
        <f>F43+F44+F45</f>
        <v>10767.316</v>
      </c>
    </row>
    <row r="43" spans="1:6" s="7" customFormat="1" ht="25.5" customHeight="1">
      <c r="A43" s="47" t="s">
        <v>15</v>
      </c>
      <c r="B43" s="9">
        <f t="shared" si="0"/>
        <v>17123.290999999997</v>
      </c>
      <c r="C43" s="14"/>
      <c r="D43" s="14"/>
      <c r="E43" s="14">
        <f>'[1]январь'!E43+'[1]февраль'!E43+'[1]март'!E43+'апрель факт'!E43+'май факт'!E43+'июнь факт'!E43</f>
        <v>6667.6849999999995</v>
      </c>
      <c r="F43" s="15">
        <f>'[1]январь'!F43+'[1]февраль'!F43+'[1]март'!F43+'апрель факт'!F43+'май факт'!F43+'июнь факт'!F43</f>
        <v>10455.606</v>
      </c>
    </row>
    <row r="44" spans="1:6" s="7" customFormat="1" ht="20.25" customHeight="1">
      <c r="A44" s="47" t="s">
        <v>57</v>
      </c>
      <c r="B44" s="9">
        <f t="shared" si="0"/>
        <v>225.63599999999997</v>
      </c>
      <c r="C44" s="14"/>
      <c r="D44" s="14"/>
      <c r="E44" s="14">
        <f>'[1]январь'!E44+'[1]февраль'!E44+'[1]март'!E44+'апрель факт'!E44+'май факт'!E44+'июнь факт'!E44</f>
        <v>0</v>
      </c>
      <c r="F44" s="15">
        <f>'[1]январь'!F44+'[1]февраль'!F44+'[1]март'!F44+'апрель факт'!F44+'май факт'!F44+'июнь факт'!F44</f>
        <v>225.63599999999997</v>
      </c>
    </row>
    <row r="45" spans="1:19" s="2" customFormat="1" ht="24" customHeight="1">
      <c r="A45" s="47" t="s">
        <v>16</v>
      </c>
      <c r="B45" s="9">
        <f t="shared" si="0"/>
        <v>86.074</v>
      </c>
      <c r="C45" s="14"/>
      <c r="D45" s="14"/>
      <c r="E45" s="14">
        <f>'[1]январь'!E45+'[1]февраль'!E45+'[1]март'!E45+'апрель факт'!E45+'май факт'!E45+'июнь факт'!E45</f>
        <v>0</v>
      </c>
      <c r="F45" s="15">
        <f>'[1]январь'!F45+'[1]февраль'!F45+'[1]март'!F45+'апрель факт'!F45+'май факт'!F45+'июнь факт'!F45</f>
        <v>86.074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6" s="7" customFormat="1" ht="22.5" customHeight="1">
      <c r="A46" s="158" t="s">
        <v>35</v>
      </c>
      <c r="B46" s="9">
        <f t="shared" si="0"/>
        <v>8300.653</v>
      </c>
      <c r="C46" s="23"/>
      <c r="D46" s="23"/>
      <c r="E46" s="11">
        <f>E47+E48</f>
        <v>549.281</v>
      </c>
      <c r="F46" s="12">
        <f>F47+F48</f>
        <v>7751.372</v>
      </c>
    </row>
    <row r="47" spans="1:19" s="20" customFormat="1" ht="24.75" customHeight="1">
      <c r="A47" s="47" t="s">
        <v>17</v>
      </c>
      <c r="B47" s="9">
        <f t="shared" si="0"/>
        <v>7799.383</v>
      </c>
      <c r="C47" s="11"/>
      <c r="D47" s="11"/>
      <c r="E47" s="23">
        <f>'[1]январь'!E47+'[1]февраль'!E47+'[1]март'!E47+'апрель факт'!E47+'май факт'!E47+'июнь факт'!E47</f>
        <v>367.204</v>
      </c>
      <c r="F47" s="24">
        <f>'[1]январь'!F47+'[1]февраль'!F47+'[1]март'!F47+'апрель факт'!F47+'май факт'!F47+'июнь факт'!F47</f>
        <v>7432.179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6" s="7" customFormat="1" ht="18" customHeight="1">
      <c r="A48" s="47" t="s">
        <v>14</v>
      </c>
      <c r="B48" s="9">
        <f t="shared" si="0"/>
        <v>501.27</v>
      </c>
      <c r="C48" s="11"/>
      <c r="D48" s="11"/>
      <c r="E48" s="23">
        <f>E49+E50</f>
        <v>182.077</v>
      </c>
      <c r="F48" s="24">
        <f>F49+F50</f>
        <v>319.193</v>
      </c>
    </row>
    <row r="49" spans="1:6" s="7" customFormat="1" ht="18" customHeight="1">
      <c r="A49" s="47" t="s">
        <v>15</v>
      </c>
      <c r="B49" s="9">
        <f t="shared" si="0"/>
        <v>147.102</v>
      </c>
      <c r="C49" s="14"/>
      <c r="D49" s="14"/>
      <c r="E49" s="14">
        <f>'[1]январь'!E49+'[1]февраль'!E49+'[1]март'!E49+'апрель факт'!E49+'май факт'!E49+'июнь факт'!E49</f>
        <v>0</v>
      </c>
      <c r="F49" s="15">
        <f>'[1]январь'!F49+'[1]февраль'!F49+'[1]март'!F49+'апрель факт'!F49+'май факт'!F49+'июнь факт'!F49</f>
        <v>147.102</v>
      </c>
    </row>
    <row r="50" spans="1:6" s="7" customFormat="1" ht="24" customHeight="1">
      <c r="A50" s="47" t="s">
        <v>16</v>
      </c>
      <c r="B50" s="9">
        <f t="shared" si="0"/>
        <v>354.168</v>
      </c>
      <c r="C50" s="14"/>
      <c r="D50" s="14"/>
      <c r="E50" s="14">
        <f>'[1]январь'!E50+'[1]февраль'!E50+'[1]март'!E50+'апрель факт'!E50+'май факт'!E50+'июнь факт'!E50</f>
        <v>182.077</v>
      </c>
      <c r="F50" s="15">
        <f>'[1]январь'!F50+'[1]февраль'!F50+'[1]март'!F50+'апрель факт'!F50+'май факт'!F50+'июнь факт'!F50</f>
        <v>172.091</v>
      </c>
    </row>
    <row r="51" spans="1:6" s="7" customFormat="1" ht="40.5" customHeight="1">
      <c r="A51" s="158" t="s">
        <v>74</v>
      </c>
      <c r="B51" s="9">
        <f t="shared" si="0"/>
        <v>109.73799999999999</v>
      </c>
      <c r="C51" s="23">
        <f>C52+C53</f>
        <v>0</v>
      </c>
      <c r="D51" s="23"/>
      <c r="E51" s="23">
        <f>E52+E53</f>
        <v>0</v>
      </c>
      <c r="F51" s="12">
        <f>F52+F53</f>
        <v>109.73799999999999</v>
      </c>
    </row>
    <row r="52" spans="1:19" s="20" customFormat="1" ht="23.25" customHeight="1">
      <c r="A52" s="47" t="s">
        <v>17</v>
      </c>
      <c r="B52" s="9">
        <f t="shared" si="0"/>
        <v>93.56599999999999</v>
      </c>
      <c r="C52" s="11"/>
      <c r="D52" s="11"/>
      <c r="E52" s="23">
        <f>'[1]январь'!E52+'[1]февраль'!E52+'[1]март'!E52+'апрель факт'!E52+'май факт'!E52+'июнь факт'!E52</f>
        <v>0</v>
      </c>
      <c r="F52" s="24">
        <f>'[1]январь'!F52+'[1]февраль'!F52+'[1]март'!F52+'апрель факт'!F52+'май факт'!F52+'июнь факт'!F52</f>
        <v>93.56599999999999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6" s="7" customFormat="1" ht="23.25" customHeight="1">
      <c r="A53" s="47" t="s">
        <v>14</v>
      </c>
      <c r="B53" s="9">
        <f t="shared" si="0"/>
        <v>16.172</v>
      </c>
      <c r="C53" s="23">
        <f>C54+C55</f>
        <v>0</v>
      </c>
      <c r="D53" s="11"/>
      <c r="E53" s="23">
        <f>E54+E55</f>
        <v>0</v>
      </c>
      <c r="F53" s="24">
        <f>F54+F55</f>
        <v>16.172</v>
      </c>
    </row>
    <row r="54" spans="1:6" s="7" customFormat="1" ht="23.25" customHeight="1">
      <c r="A54" s="47" t="s">
        <v>15</v>
      </c>
      <c r="B54" s="9">
        <f t="shared" si="0"/>
        <v>0</v>
      </c>
      <c r="C54" s="23"/>
      <c r="D54" s="23"/>
      <c r="E54" s="14">
        <f>'[1]январь'!E54+'[1]февраль'!E54+'[1]март'!E54+'апрель факт'!E54+'май факт'!E54+'июнь факт'!E54</f>
        <v>0</v>
      </c>
      <c r="F54" s="15">
        <f>'[1]январь'!F54+'[1]февраль'!F54+'[1]март'!F54+'апрель факт'!F54+'май факт'!F54+'июнь факт'!F54</f>
        <v>0</v>
      </c>
    </row>
    <row r="55" spans="1:19" s="6" customFormat="1" ht="18" customHeight="1">
      <c r="A55" s="47" t="s">
        <v>16</v>
      </c>
      <c r="B55" s="9">
        <f t="shared" si="0"/>
        <v>16.172</v>
      </c>
      <c r="C55" s="23"/>
      <c r="D55" s="23"/>
      <c r="E55" s="14">
        <f>'[1]январь'!E55+'[1]февраль'!E55+'[1]март'!E55+'апрель факт'!E55+'май факт'!E55+'июнь факт'!E55</f>
        <v>0</v>
      </c>
      <c r="F55" s="15">
        <f>'[1]январь'!F55+'[1]февраль'!F55+'[1]март'!F55+'апрель факт'!F55+'май факт'!F55+'июнь факт'!F55</f>
        <v>16.172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s="2" customFormat="1" ht="39.75" customHeight="1">
      <c r="A56" s="158" t="s">
        <v>75</v>
      </c>
      <c r="B56" s="9">
        <f t="shared" si="0"/>
        <v>6277.902</v>
      </c>
      <c r="C56" s="11">
        <f>C57+C58</f>
        <v>6083.203</v>
      </c>
      <c r="D56" s="11">
        <f>D57+D58</f>
        <v>0</v>
      </c>
      <c r="E56" s="11">
        <f>E57+E58</f>
        <v>194.699</v>
      </c>
      <c r="F56" s="24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s="20" customFormat="1" ht="19.5" customHeight="1">
      <c r="A57" s="47" t="s">
        <v>17</v>
      </c>
      <c r="B57" s="9">
        <f t="shared" si="0"/>
        <v>6277.902</v>
      </c>
      <c r="C57" s="23">
        <f>'[1]январь'!C57+'[1]февраль'!C57+'[1]март'!C57+'апрель факт'!C57+'май факт'!C57+'июнь факт'!C57</f>
        <v>6083.203</v>
      </c>
      <c r="D57" s="23">
        <f>'[1]январь'!D57+'[1]февраль'!D57+'[1]март'!D57+'апрель факт'!D57+'май факт'!D57+'июнь факт'!D57</f>
        <v>0</v>
      </c>
      <c r="E57" s="23">
        <f>'[1]январь'!E57+'[1]февраль'!E57+'[1]март'!E57+'апрель факт'!E57+'май факт'!E57+'июнь факт'!E57</f>
        <v>194.699</v>
      </c>
      <c r="F57" s="12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s="2" customFormat="1" ht="19.5" customHeight="1">
      <c r="A58" s="47" t="s">
        <v>14</v>
      </c>
      <c r="B58" s="9">
        <f t="shared" si="0"/>
        <v>0</v>
      </c>
      <c r="C58" s="23">
        <f>C59+C60</f>
        <v>0</v>
      </c>
      <c r="D58" s="23">
        <f>D59+D60</f>
        <v>0</v>
      </c>
      <c r="E58" s="23">
        <f>E59+E60</f>
        <v>0</v>
      </c>
      <c r="F58" s="24">
        <f>F59+F60</f>
        <v>0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s="2" customFormat="1" ht="19.5" customHeight="1">
      <c r="A59" s="47" t="s">
        <v>15</v>
      </c>
      <c r="B59" s="9">
        <f t="shared" si="0"/>
        <v>0</v>
      </c>
      <c r="C59" s="14">
        <f>'[1]январь'!C59+'[1]февраль'!C59+'[1]март'!C59+'апрель факт'!C59+'май факт'!C59+'июнь факт'!C59</f>
        <v>0</v>
      </c>
      <c r="D59" s="14">
        <f>'[1]январь'!D59+'[1]февраль'!D59+'[1]март'!D59+'апрель факт'!D59+'май факт'!D59+'июнь факт'!D59</f>
        <v>0</v>
      </c>
      <c r="E59" s="14">
        <f>'[1]январь'!E59+'[1]февраль'!E59+'[1]март'!E59+'апрель факт'!E59+'май факт'!E59+'июнь факт'!E59</f>
        <v>0</v>
      </c>
      <c r="F59" s="15">
        <f>'[1]январь'!F59+'[1]февраль'!F59+'[1]март'!F59+'апрель факт'!F59+'май факт'!F59+'июнь факт'!F59</f>
        <v>0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9" s="2" customFormat="1" ht="24.75" customHeight="1">
      <c r="A60" s="47" t="s">
        <v>16</v>
      </c>
      <c r="B60" s="9">
        <f t="shared" si="0"/>
        <v>0</v>
      </c>
      <c r="C60" s="14">
        <f>'[1]январь'!C60+'[1]февраль'!C60+'[1]март'!C60+'апрель факт'!C60+'май факт'!C60+'июнь факт'!C60</f>
        <v>0</v>
      </c>
      <c r="D60" s="14">
        <f>'[1]январь'!D60+'[1]февраль'!D60+'[1]март'!D60+'апрель факт'!D60+'май факт'!D60+'июнь факт'!D60</f>
        <v>0</v>
      </c>
      <c r="E60" s="14">
        <f>'[1]январь'!E60+'[1]февраль'!E60+'[1]март'!E60+'апрель факт'!E60+'май факт'!E60+'июнь факт'!E60</f>
        <v>0</v>
      </c>
      <c r="F60" s="15">
        <f>'[1]январь'!F60+'[1]февраль'!F60+'[1]март'!F60+'апрель факт'!F60+'май факт'!F60+'июнь факт'!F60</f>
        <v>0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 s="2" customFormat="1" ht="21.75" customHeight="1">
      <c r="A61" s="160" t="s">
        <v>30</v>
      </c>
      <c r="B61" s="9">
        <f t="shared" si="0"/>
        <v>1941.683</v>
      </c>
      <c r="C61" s="13"/>
      <c r="D61" s="11"/>
      <c r="E61" s="11">
        <f>E62+E63</f>
        <v>1549.371</v>
      </c>
      <c r="F61" s="12">
        <f>F62+F63</f>
        <v>392.312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 s="20" customFormat="1" ht="16.5" customHeight="1">
      <c r="A62" s="47" t="s">
        <v>17</v>
      </c>
      <c r="B62" s="9">
        <f t="shared" si="0"/>
        <v>1941.683</v>
      </c>
      <c r="C62" s="11"/>
      <c r="D62" s="11"/>
      <c r="E62" s="23">
        <f>'[1]январь'!E62+'[1]февраль'!E62+'[1]март'!E62+'апрель факт'!E62+'май факт'!E62+'июнь факт'!E62</f>
        <v>1549.371</v>
      </c>
      <c r="F62" s="24">
        <f>'[1]январь'!F62+'[1]февраль'!F62+'[1]март'!F62+'апрель факт'!F62+'май факт'!F62+'июнь факт'!F62</f>
        <v>392.312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 s="2" customFormat="1" ht="18" customHeight="1">
      <c r="A63" s="47" t="s">
        <v>14</v>
      </c>
      <c r="B63" s="9">
        <f t="shared" si="0"/>
        <v>0</v>
      </c>
      <c r="C63" s="11"/>
      <c r="D63" s="11"/>
      <c r="E63" s="23">
        <f>E64+E65</f>
        <v>0</v>
      </c>
      <c r="F63" s="24">
        <f>F64+F65</f>
        <v>0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19" s="2" customFormat="1" ht="18" customHeight="1">
      <c r="A64" s="47" t="s">
        <v>15</v>
      </c>
      <c r="B64" s="9">
        <f t="shared" si="0"/>
        <v>0</v>
      </c>
      <c r="C64" s="13"/>
      <c r="D64" s="11"/>
      <c r="E64" s="14">
        <f>'[1]январь'!E64+'[1]февраль'!E64+'[1]март'!E64+'апрель факт'!E64+'май факт'!E64+'июнь факт'!E64</f>
        <v>0</v>
      </c>
      <c r="F64" s="15">
        <f>'[1]январь'!F64+'[1]февраль'!F64+'[1]март'!F64+'апрель факт'!F64+'май факт'!F64+'июнь факт'!F64</f>
        <v>0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s="2" customFormat="1" ht="24.75" customHeight="1">
      <c r="A65" s="47" t="s">
        <v>16</v>
      </c>
      <c r="B65" s="9">
        <f t="shared" si="0"/>
        <v>0</v>
      </c>
      <c r="C65" s="13"/>
      <c r="D65" s="11"/>
      <c r="E65" s="14">
        <f>'[1]январь'!E65+'[1]февраль'!E65+'[1]март'!E65+'апрель факт'!E65+'май факт'!E65+'июнь факт'!E65</f>
        <v>0</v>
      </c>
      <c r="F65" s="15">
        <f>'[1]январь'!F65+'[1]февраль'!F65+'[1]март'!F65+'апрель факт'!F65+'май факт'!F65+'июнь факт'!F65</f>
        <v>0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 s="2" customFormat="1" ht="24.75" customHeight="1">
      <c r="A66" s="160" t="s">
        <v>4</v>
      </c>
      <c r="B66" s="9">
        <f t="shared" si="0"/>
        <v>4709.183</v>
      </c>
      <c r="C66" s="11">
        <f>C67+C68+C74</f>
        <v>4709.183</v>
      </c>
      <c r="D66" s="11"/>
      <c r="E66" s="11"/>
      <c r="F66" s="12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s="6" customFormat="1" ht="56.25" customHeight="1">
      <c r="A67" s="52" t="s">
        <v>38</v>
      </c>
      <c r="B67" s="9">
        <f t="shared" si="0"/>
        <v>1016.5519999999999</v>
      </c>
      <c r="C67" s="23">
        <f>'[1]январь'!C67+'[1]февраль'!C67+'[1]март'!C67+'апрель факт'!C67+'май факт'!C67+'июнь факт'!C67</f>
        <v>1016.5519999999999</v>
      </c>
      <c r="D67" s="11"/>
      <c r="E67" s="23"/>
      <c r="F67" s="24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s="6" customFormat="1" ht="36" customHeight="1">
      <c r="A68" s="122" t="s">
        <v>48</v>
      </c>
      <c r="B68" s="87">
        <f t="shared" si="0"/>
        <v>1323.101</v>
      </c>
      <c r="C68" s="23">
        <f>'[1]январь'!C68+'[1]февраль'!C68+'[1]март'!C68+'апрель факт'!C68+'май факт'!C68+'июнь факт'!C68</f>
        <v>1323.101</v>
      </c>
      <c r="D68" s="175"/>
      <c r="E68" s="175"/>
      <c r="F68" s="24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s="6" customFormat="1" ht="34.5" customHeight="1">
      <c r="A69" s="52" t="s">
        <v>49</v>
      </c>
      <c r="B69" s="123">
        <f t="shared" si="0"/>
        <v>2.178</v>
      </c>
      <c r="C69" s="23">
        <f>'[1]январь'!C69+'[1]февраль'!C69+'[1]март'!C69+'апрель факт'!C69+'май факт'!C69+'июнь факт'!C69</f>
        <v>2.178</v>
      </c>
      <c r="D69" s="175"/>
      <c r="E69" s="175"/>
      <c r="F69" s="24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s="6" customFormat="1" ht="28.5" customHeight="1">
      <c r="A70" s="61" t="s">
        <v>50</v>
      </c>
      <c r="B70" s="62">
        <f aca="true" t="shared" si="1" ref="B70:B133">C70+D70+E70+F70</f>
        <v>758.27</v>
      </c>
      <c r="C70" s="156">
        <f>'[1]январь'!C70+'[1]февраль'!C70+'[1]март'!C70+'апрель факт'!C70+'май факт'!C70+'июнь факт'!C70</f>
        <v>758.27</v>
      </c>
      <c r="D70" s="64"/>
      <c r="E70" s="64"/>
      <c r="F70" s="24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s="6" customFormat="1" ht="28.5" customHeight="1">
      <c r="A71" s="61" t="s">
        <v>51</v>
      </c>
      <c r="B71" s="62">
        <f t="shared" si="1"/>
        <v>1.249</v>
      </c>
      <c r="C71" s="156">
        <f>'[1]январь'!C71+'[1]февраль'!C71+'[1]март'!C71+'апрель факт'!C71+'май факт'!C71+'июнь факт'!C71</f>
        <v>1.249</v>
      </c>
      <c r="D71" s="65"/>
      <c r="E71" s="65"/>
      <c r="F71" s="24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s="6" customFormat="1" ht="28.5" customHeight="1">
      <c r="A72" s="61" t="s">
        <v>52</v>
      </c>
      <c r="B72" s="62">
        <f t="shared" si="1"/>
        <v>564.831</v>
      </c>
      <c r="C72" s="156">
        <f>'[1]январь'!C72+'[1]февраль'!C72+'[1]март'!C72+'апрель факт'!C72+'май факт'!C72+'июнь факт'!C72</f>
        <v>564.831</v>
      </c>
      <c r="D72" s="64"/>
      <c r="E72" s="64"/>
      <c r="F72" s="24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s="20" customFormat="1" ht="18" customHeight="1">
      <c r="A73" s="61" t="s">
        <v>53</v>
      </c>
      <c r="B73" s="62">
        <f t="shared" si="1"/>
        <v>0.929</v>
      </c>
      <c r="C73" s="156">
        <f>'[1]январь'!C73+'[1]февраль'!C73+'[1]март'!C73+'апрель факт'!C73+'май факт'!C73+'июнь факт'!C73</f>
        <v>0.929</v>
      </c>
      <c r="D73" s="65"/>
      <c r="E73" s="65"/>
      <c r="F73" s="24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s="2" customFormat="1" ht="19.5" customHeight="1">
      <c r="A74" s="47" t="s">
        <v>14</v>
      </c>
      <c r="B74" s="9">
        <f t="shared" si="1"/>
        <v>2369.5299999999997</v>
      </c>
      <c r="C74" s="23">
        <f>'[1]январь'!C74+'[1]февраль'!C74+'[1]март'!C74+'апрель факт'!C74+'май факт'!C74+'июнь факт'!C74</f>
        <v>2369.5299999999997</v>
      </c>
      <c r="D74" s="11"/>
      <c r="E74" s="23"/>
      <c r="F74" s="24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s="2" customFormat="1" ht="19.5" customHeight="1">
      <c r="A75" s="47" t="s">
        <v>15</v>
      </c>
      <c r="B75" s="9">
        <f t="shared" si="1"/>
        <v>0</v>
      </c>
      <c r="C75" s="14"/>
      <c r="D75" s="11"/>
      <c r="E75" s="11"/>
      <c r="F75" s="12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s="2" customFormat="1" ht="26.25" customHeight="1">
      <c r="A76" s="47" t="s">
        <v>16</v>
      </c>
      <c r="B76" s="9">
        <f t="shared" si="1"/>
        <v>0</v>
      </c>
      <c r="C76" s="14"/>
      <c r="D76" s="11"/>
      <c r="E76" s="11"/>
      <c r="F76" s="12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s="2" customFormat="1" ht="69" customHeight="1">
      <c r="A77" s="158" t="s">
        <v>33</v>
      </c>
      <c r="B77" s="9">
        <f t="shared" si="1"/>
        <v>5790.628000000001</v>
      </c>
      <c r="C77" s="23">
        <f>C78+C79+C81</f>
        <v>3735.6220000000003</v>
      </c>
      <c r="D77" s="23">
        <f>D78+D81</f>
        <v>0</v>
      </c>
      <c r="E77" s="23">
        <f>E78+E81</f>
        <v>846.0799999999999</v>
      </c>
      <c r="F77" s="24">
        <f>F78+F81</f>
        <v>1208.926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s="20" customFormat="1" ht="21" customHeight="1">
      <c r="A78" s="47" t="s">
        <v>17</v>
      </c>
      <c r="B78" s="9">
        <f t="shared" si="1"/>
        <v>2308.873</v>
      </c>
      <c r="C78" s="23">
        <f>'[1]январь'!C78+'[1]февраль'!C78+'[1]март'!C78+'апрель факт'!C78+'май факт'!C78+'июнь факт'!C78</f>
        <v>1130.809</v>
      </c>
      <c r="D78" s="23">
        <f>'[1]январь'!D78+'[1]февраль'!D78+'[1]март'!D78+'апрель факт'!D78+'май факт'!D78+'июнь факт'!D78</f>
        <v>0</v>
      </c>
      <c r="E78" s="23">
        <f>'[1]январь'!E78+'[1]февраль'!E78+'[1]март'!E78+'апрель факт'!E78+'май факт'!E78+'июнь факт'!E78</f>
        <v>846.0799999999999</v>
      </c>
      <c r="F78" s="24">
        <f>'[1]январь'!F78+'[1]февраль'!F78+'[1]март'!F78+'апрель факт'!F78+'май факт'!F78+'июнь факт'!F78</f>
        <v>331.984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s="2" customFormat="1" ht="34.5" customHeight="1">
      <c r="A79" s="52" t="s">
        <v>79</v>
      </c>
      <c r="B79" s="9">
        <f>C79+D79+E79+F79</f>
        <v>2604.813</v>
      </c>
      <c r="C79" s="23">
        <f>'[1]январь'!C79+'[1]февраль'!C79+'[1]март'!C79+'апрель факт'!C79+'май факт'!C79+'июнь факт'!C79</f>
        <v>2604.813</v>
      </c>
      <c r="D79" s="11"/>
      <c r="E79" s="11"/>
      <c r="F79" s="12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s="2" customFormat="1" ht="19.5" customHeight="1">
      <c r="A80" s="52" t="s">
        <v>43</v>
      </c>
      <c r="B80" s="123">
        <f>C80+D80+E80+F80</f>
        <v>502.92199999999997</v>
      </c>
      <c r="C80" s="23">
        <f>'[1]январь'!C80+'[1]февраль'!C80+'[1]март'!C80+'апрель факт'!C80+'май факт'!C80+'июнь факт'!C80</f>
        <v>502.92199999999997</v>
      </c>
      <c r="D80" s="116"/>
      <c r="E80" s="116"/>
      <c r="F80" s="60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s="2" customFormat="1" ht="23.25" customHeight="1">
      <c r="A81" s="47" t="s">
        <v>14</v>
      </c>
      <c r="B81" s="9">
        <f t="shared" si="1"/>
        <v>876.9419999999999</v>
      </c>
      <c r="C81" s="23">
        <f>C82+C83</f>
        <v>0</v>
      </c>
      <c r="D81" s="23">
        <f>D82+D83</f>
        <v>0</v>
      </c>
      <c r="E81" s="23">
        <f>E82+E83</f>
        <v>0</v>
      </c>
      <c r="F81" s="24">
        <f>F82+F83</f>
        <v>876.9419999999999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 s="2" customFormat="1" ht="23.25" customHeight="1">
      <c r="A82" s="47" t="s">
        <v>15</v>
      </c>
      <c r="B82" s="9">
        <f t="shared" si="1"/>
        <v>765.5219999999999</v>
      </c>
      <c r="C82" s="14">
        <f>'[1]январь'!C82+'[1]февраль'!C82+'[1]март'!C82+'апрель факт'!C82+'май факт'!C82+'июнь факт'!C82</f>
        <v>0</v>
      </c>
      <c r="D82" s="14">
        <f>'[1]январь'!D82+'[1]февраль'!D82+'[1]март'!D82+'апрель факт'!D82+'май факт'!D82+'июнь факт'!D82</f>
        <v>0</v>
      </c>
      <c r="E82" s="14">
        <f>'[1]январь'!E82+'[1]февраль'!E82+'[1]март'!E82+'апрель факт'!E82+'май факт'!E82+'июнь факт'!E82</f>
        <v>0</v>
      </c>
      <c r="F82" s="15">
        <f>'[1]январь'!F82+'[1]февраль'!F82+'[1]март'!F82+'апрель факт'!F82+'май факт'!F82+'июнь факт'!F82</f>
        <v>765.5219999999999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s="46" customFormat="1" ht="22.5" customHeight="1">
      <c r="A83" s="47" t="s">
        <v>16</v>
      </c>
      <c r="B83" s="9">
        <f t="shared" si="1"/>
        <v>111.42</v>
      </c>
      <c r="C83" s="14">
        <f>'[1]январь'!C83+'[1]февраль'!C83+'[1]март'!C83+'апрель факт'!C83+'май факт'!C83+'июнь факт'!C83</f>
        <v>0</v>
      </c>
      <c r="D83" s="14">
        <f>'[1]январь'!D83+'[1]февраль'!D83+'[1]март'!D83+'апрель факт'!D83+'май факт'!D83+'июнь факт'!D83</f>
        <v>0</v>
      </c>
      <c r="E83" s="14">
        <f>'[1]январь'!E83+'[1]февраль'!E83+'[1]март'!E83+'апрель факт'!E83+'май факт'!E83+'июнь факт'!E83</f>
        <v>0</v>
      </c>
      <c r="F83" s="15">
        <f>'[1]январь'!F83+'[1]февраль'!F83+'[1]март'!F83+'апрель факт'!F83+'май факт'!F83+'июнь факт'!F83</f>
        <v>111.42</v>
      </c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</row>
    <row r="84" spans="1:19" s="46" customFormat="1" ht="33" customHeight="1">
      <c r="A84" s="158" t="s">
        <v>29</v>
      </c>
      <c r="B84" s="9">
        <f t="shared" si="1"/>
        <v>9583.452</v>
      </c>
      <c r="C84" s="11">
        <f>C85+C86+C88</f>
        <v>9553.201</v>
      </c>
      <c r="D84" s="11"/>
      <c r="E84" s="11">
        <f>E85+E88</f>
        <v>0</v>
      </c>
      <c r="F84" s="12">
        <f>F85+F88</f>
        <v>30.251</v>
      </c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</row>
    <row r="85" spans="1:19" s="2" customFormat="1" ht="23.25" customHeight="1">
      <c r="A85" s="47" t="s">
        <v>17</v>
      </c>
      <c r="B85" s="9">
        <f t="shared" si="1"/>
        <v>2009.904</v>
      </c>
      <c r="C85" s="23">
        <f>'[1]январь'!C85+'[1]февраль'!C85+'[1]март'!C85+'апрель факт'!C85+'май факт'!C85+'июнь факт'!C85</f>
        <v>1979.653</v>
      </c>
      <c r="D85" s="23">
        <f>'[1]январь'!D85+'[1]февраль'!D85+'[1]март'!D85+'апрель факт'!D85+'май факт'!D85+'июнь факт'!D85</f>
        <v>0</v>
      </c>
      <c r="E85" s="23">
        <f>'[1]январь'!E85+'[1]февраль'!E85+'[1]март'!E85+'апрель факт'!E85+'май факт'!E85+'июнь факт'!E85</f>
        <v>0</v>
      </c>
      <c r="F85" s="24">
        <f>'[1]январь'!F85+'[1]февраль'!F85+'[1]март'!F85+'апрель факт'!F85+'май факт'!F85+'июнь факт'!F85</f>
        <v>30.251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s="2" customFormat="1" ht="36.75" customHeight="1">
      <c r="A86" s="52" t="s">
        <v>56</v>
      </c>
      <c r="B86" s="9">
        <f t="shared" si="1"/>
        <v>7573.547999999999</v>
      </c>
      <c r="C86" s="23">
        <f>'[1]январь'!C86+'[1]февраль'!C86+'[1]март'!C86+'апрель факт'!C86+'май факт'!C86+'июнь факт'!C86</f>
        <v>7573.547999999999</v>
      </c>
      <c r="D86" s="11"/>
      <c r="E86" s="11"/>
      <c r="F86" s="12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s="2" customFormat="1" ht="23.25" customHeight="1">
      <c r="A87" s="52" t="s">
        <v>43</v>
      </c>
      <c r="B87" s="123">
        <f t="shared" si="1"/>
        <v>604.5819999999999</v>
      </c>
      <c r="C87" s="23">
        <f>'[1]январь'!C87+'[1]февраль'!C87+'[1]март'!C87+'апрель факт'!C87+'май факт'!C87+'июнь факт'!C87</f>
        <v>604.5819999999999</v>
      </c>
      <c r="D87" s="116"/>
      <c r="E87" s="116"/>
      <c r="F87" s="60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s="2" customFormat="1" ht="23.25" customHeight="1">
      <c r="A88" s="47" t="s">
        <v>14</v>
      </c>
      <c r="B88" s="9">
        <f t="shared" si="1"/>
        <v>0</v>
      </c>
      <c r="C88" s="14"/>
      <c r="D88" s="11"/>
      <c r="E88" s="11">
        <f>E90+E89</f>
        <v>0</v>
      </c>
      <c r="F88" s="12">
        <f>F90+F89</f>
        <v>0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s="2" customFormat="1" ht="23.25" customHeight="1">
      <c r="A89" s="47" t="s">
        <v>15</v>
      </c>
      <c r="B89" s="9">
        <f t="shared" si="1"/>
        <v>0</v>
      </c>
      <c r="C89" s="14"/>
      <c r="D89" s="11"/>
      <c r="E89" s="13"/>
      <c r="F89" s="19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s="2" customFormat="1" ht="23.25" customHeight="1">
      <c r="A90" s="47" t="s">
        <v>16</v>
      </c>
      <c r="B90" s="9">
        <f t="shared" si="1"/>
        <v>0</v>
      </c>
      <c r="C90" s="14"/>
      <c r="D90" s="11"/>
      <c r="E90" s="13"/>
      <c r="F90" s="19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s="2" customFormat="1" ht="23.25" customHeight="1">
      <c r="A91" s="158" t="s">
        <v>32</v>
      </c>
      <c r="B91" s="9">
        <f t="shared" si="1"/>
        <v>132.33300000000003</v>
      </c>
      <c r="C91" s="11">
        <f>C92+C93</f>
        <v>0</v>
      </c>
      <c r="D91" s="11"/>
      <c r="E91" s="23">
        <f>E92+E93</f>
        <v>38.819</v>
      </c>
      <c r="F91" s="24">
        <f>F92+F93</f>
        <v>93.51400000000001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s="2" customFormat="1" ht="23.25" customHeight="1">
      <c r="A92" s="47" t="s">
        <v>17</v>
      </c>
      <c r="B92" s="9">
        <f t="shared" si="1"/>
        <v>38.819</v>
      </c>
      <c r="C92" s="66"/>
      <c r="D92" s="66"/>
      <c r="E92" s="23">
        <f>'[1]январь'!E92+'[1]февраль'!E92+'[1]март'!E92+'апрель факт'!E92+'май факт'!E92+'июнь факт'!E92</f>
        <v>38.819</v>
      </c>
      <c r="F92" s="24">
        <f>'[1]январь'!F92+'[1]февраль'!F92+'[1]март'!F92+'апрель факт'!F92+'май факт'!F92+'июнь факт'!F92</f>
        <v>0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s="2" customFormat="1" ht="24" customHeight="1">
      <c r="A93" s="47" t="s">
        <v>14</v>
      </c>
      <c r="B93" s="9">
        <f t="shared" si="1"/>
        <v>93.51400000000001</v>
      </c>
      <c r="C93" s="14"/>
      <c r="D93" s="11"/>
      <c r="E93" s="23">
        <f>E94+E95</f>
        <v>0</v>
      </c>
      <c r="F93" s="24">
        <f>F94+F95</f>
        <v>93.51400000000001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s="2" customFormat="1" ht="23.25" customHeight="1">
      <c r="A94" s="47" t="s">
        <v>15</v>
      </c>
      <c r="B94" s="9">
        <f t="shared" si="1"/>
        <v>46.757000000000005</v>
      </c>
      <c r="C94" s="14"/>
      <c r="D94" s="11"/>
      <c r="E94" s="14">
        <f>'[1]январь'!E94+'[1]февраль'!E94+'[1]март'!E94+'апрель факт'!E94+'май факт'!E94+'июнь факт'!E94</f>
        <v>0</v>
      </c>
      <c r="F94" s="15">
        <f>'[1]январь'!F94+'[1]февраль'!F94+'[1]март'!F94+'апрель факт'!F94+'май факт'!F94+'июнь факт'!F94</f>
        <v>46.757000000000005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s="2" customFormat="1" ht="23.25" customHeight="1">
      <c r="A95" s="47" t="s">
        <v>16</v>
      </c>
      <c r="B95" s="9">
        <f t="shared" si="1"/>
        <v>46.757000000000005</v>
      </c>
      <c r="C95" s="14"/>
      <c r="D95" s="11"/>
      <c r="E95" s="14">
        <f>'[1]январь'!E95+'[1]февраль'!E95+'[1]март'!E95+'апрель факт'!E95+'май факт'!E95+'июнь факт'!E95</f>
        <v>0</v>
      </c>
      <c r="F95" s="15">
        <f>'[1]январь'!F95+'[1]февраль'!F95+'[1]март'!F95+'апрель факт'!F95+'май факт'!F95+'июнь факт'!F95</f>
        <v>46.757000000000005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s="2" customFormat="1" ht="36" customHeight="1">
      <c r="A96" s="158" t="s">
        <v>28</v>
      </c>
      <c r="B96" s="9">
        <f t="shared" si="1"/>
        <v>237.963</v>
      </c>
      <c r="C96" s="14"/>
      <c r="D96" s="11"/>
      <c r="E96" s="23">
        <f>E97+E98</f>
        <v>0</v>
      </c>
      <c r="F96" s="24">
        <f>F97+F98</f>
        <v>237.963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s="2" customFormat="1" ht="23.25" customHeight="1">
      <c r="A97" s="47" t="s">
        <v>17</v>
      </c>
      <c r="B97" s="9">
        <f t="shared" si="1"/>
        <v>2.3810000000000002</v>
      </c>
      <c r="C97" s="14"/>
      <c r="D97" s="11"/>
      <c r="E97" s="23">
        <f>'[1]январь'!E97+'[1]февраль'!E97+'[1]март'!E97+'апрель факт'!E97+'май факт'!E97+'июнь факт'!E97</f>
        <v>0</v>
      </c>
      <c r="F97" s="24">
        <f>'[1]январь'!F97+'[1]февраль'!F97+'[1]март'!F97+'апрель факт'!F97+'май факт'!F97+'июнь факт'!F97</f>
        <v>2.3810000000000002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s="2" customFormat="1" ht="24.75" customHeight="1">
      <c r="A98" s="47" t="s">
        <v>14</v>
      </c>
      <c r="B98" s="9">
        <f t="shared" si="1"/>
        <v>235.582</v>
      </c>
      <c r="C98" s="14"/>
      <c r="D98" s="11"/>
      <c r="E98" s="23">
        <f>E99+E100</f>
        <v>0</v>
      </c>
      <c r="F98" s="24">
        <f>F99+F100</f>
        <v>235.582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s="2" customFormat="1" ht="23.25" customHeight="1">
      <c r="A99" s="47" t="s">
        <v>15</v>
      </c>
      <c r="B99" s="9">
        <f t="shared" si="1"/>
        <v>235.582</v>
      </c>
      <c r="C99" s="14"/>
      <c r="D99" s="11"/>
      <c r="E99" s="14">
        <f>'[1]январь'!E99+'[1]февраль'!E99+'[1]март'!E99+'апрель факт'!E99+'май факт'!E99+'июнь факт'!E99</f>
        <v>0</v>
      </c>
      <c r="F99" s="15">
        <f>'[1]январь'!F99+'[1]февраль'!F99+'[1]март'!F99+'апрель факт'!F99+'май факт'!F99+'июнь факт'!F99</f>
        <v>235.582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s="2" customFormat="1" ht="23.25" customHeight="1">
      <c r="A100" s="47" t="s">
        <v>16</v>
      </c>
      <c r="B100" s="9">
        <f t="shared" si="1"/>
        <v>0</v>
      </c>
      <c r="C100" s="14"/>
      <c r="D100" s="11"/>
      <c r="E100" s="14">
        <f>'[1]январь'!E100+'[1]февраль'!E100+'[1]март'!E100+'апрель факт'!E100+'май факт'!E100+'июнь факт'!E100</f>
        <v>0</v>
      </c>
      <c r="F100" s="15">
        <f>'[1]январь'!F100+'[1]февраль'!F100+'[1]март'!F100+'апрель факт'!F100+'май факт'!F100+'июнь факт'!F100</f>
        <v>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s="2" customFormat="1" ht="40.5" customHeight="1">
      <c r="A101" s="158" t="s">
        <v>34</v>
      </c>
      <c r="B101" s="9">
        <f t="shared" si="1"/>
        <v>751.9180000000001</v>
      </c>
      <c r="C101" s="14"/>
      <c r="D101" s="11"/>
      <c r="E101" s="23">
        <f>E102+E103</f>
        <v>132.048</v>
      </c>
      <c r="F101" s="24">
        <f>F102+F103</f>
        <v>619.8700000000001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s="2" customFormat="1" ht="23.25" customHeight="1">
      <c r="A102" s="47" t="s">
        <v>17</v>
      </c>
      <c r="B102" s="9">
        <f t="shared" si="1"/>
        <v>292.819</v>
      </c>
      <c r="C102" s="14"/>
      <c r="D102" s="11"/>
      <c r="E102" s="23">
        <f>'[1]январь'!E102+'[1]февраль'!E102+'[1]март'!E102+'апрель факт'!E102+'май факт'!E102+'июнь факт'!E102</f>
        <v>132.048</v>
      </c>
      <c r="F102" s="24">
        <f>'[1]январь'!F102+'[1]февраль'!F102+'[1]март'!F102+'апрель факт'!F102+'май факт'!F102+'июнь факт'!F102</f>
        <v>160.77100000000002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s="2" customFormat="1" ht="23.25" customHeight="1">
      <c r="A103" s="47" t="s">
        <v>14</v>
      </c>
      <c r="B103" s="9">
        <f t="shared" si="1"/>
        <v>459.09900000000005</v>
      </c>
      <c r="C103" s="14"/>
      <c r="D103" s="11"/>
      <c r="E103" s="23">
        <f>E104+E105</f>
        <v>0</v>
      </c>
      <c r="F103" s="24">
        <f>F104+F105</f>
        <v>459.09900000000005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s="2" customFormat="1" ht="23.25" customHeight="1">
      <c r="A104" s="47" t="s">
        <v>15</v>
      </c>
      <c r="B104" s="9">
        <f t="shared" si="1"/>
        <v>0</v>
      </c>
      <c r="C104" s="14"/>
      <c r="D104" s="11"/>
      <c r="E104" s="14">
        <f>'[1]январь'!E104+'[1]февраль'!E104+'[1]март'!E104+'апрель факт'!E104+'май факт'!E104+'июнь факт'!E104</f>
        <v>0</v>
      </c>
      <c r="F104" s="15">
        <f>'[1]январь'!F104+'[1]февраль'!F104+'[1]март'!F104+'апрель факт'!F104+'май факт'!F104+'июнь факт'!F104</f>
        <v>0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s="2" customFormat="1" ht="23.25" customHeight="1">
      <c r="A105" s="47" t="s">
        <v>16</v>
      </c>
      <c r="B105" s="9">
        <f t="shared" si="1"/>
        <v>459.09900000000005</v>
      </c>
      <c r="C105" s="14"/>
      <c r="D105" s="11"/>
      <c r="E105" s="14">
        <f>'[1]январь'!E105+'[1]февраль'!E105+'[1]март'!E105+'апрель факт'!E105+'май факт'!E105+'июнь факт'!E105</f>
        <v>0</v>
      </c>
      <c r="F105" s="15">
        <f>'[1]январь'!F105+'[1]февраль'!F105+'[1]март'!F105+'апрель факт'!F105+'май факт'!F105+'июнь факт'!F105</f>
        <v>459.09900000000005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s="2" customFormat="1" ht="23.25" customHeight="1">
      <c r="A106" s="158" t="s">
        <v>26</v>
      </c>
      <c r="B106" s="9">
        <f t="shared" si="1"/>
        <v>770.4799999999999</v>
      </c>
      <c r="C106" s="11">
        <f>C107+C108</f>
        <v>0</v>
      </c>
      <c r="D106" s="11"/>
      <c r="E106" s="23">
        <f>E107+E108</f>
        <v>421.284</v>
      </c>
      <c r="F106" s="24">
        <f>F107+F108</f>
        <v>349.1959999999999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s="2" customFormat="1" ht="23.25" customHeight="1">
      <c r="A107" s="47" t="s">
        <v>17</v>
      </c>
      <c r="B107" s="9">
        <f t="shared" si="1"/>
        <v>421.284</v>
      </c>
      <c r="C107" s="66"/>
      <c r="D107" s="66"/>
      <c r="E107" s="23">
        <f>'[1]январь'!E107+'[1]февраль'!E107+'[1]март'!E107+'апрель факт'!E107+'май факт'!E107+'июнь факт'!E107</f>
        <v>421.284</v>
      </c>
      <c r="F107" s="24">
        <f>'[1]январь'!F107+'[1]февраль'!F107+'[1]март'!F107+'апрель факт'!F107+'май факт'!F107+'июнь факт'!F107</f>
        <v>0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s="2" customFormat="1" ht="24" customHeight="1">
      <c r="A108" s="47" t="s">
        <v>14</v>
      </c>
      <c r="B108" s="9">
        <f t="shared" si="1"/>
        <v>349.1959999999999</v>
      </c>
      <c r="C108" s="14"/>
      <c r="D108" s="11"/>
      <c r="E108" s="23">
        <f>E109+E110</f>
        <v>0</v>
      </c>
      <c r="F108" s="24">
        <f>F109+F110</f>
        <v>349.1959999999999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s="2" customFormat="1" ht="23.25" customHeight="1">
      <c r="A109" s="47" t="s">
        <v>15</v>
      </c>
      <c r="B109" s="9">
        <f t="shared" si="1"/>
        <v>48.535</v>
      </c>
      <c r="C109" s="14"/>
      <c r="D109" s="11"/>
      <c r="E109" s="14">
        <f>'[1]январь'!E109+'[1]февраль'!E109+'[1]март'!E109+'апрель факт'!E109+'май факт'!E109+'июнь факт'!E109</f>
        <v>0</v>
      </c>
      <c r="F109" s="15">
        <f>'[1]январь'!F109+'[1]февраль'!F109+'[1]март'!F109+'апрель факт'!F109+'май факт'!F109+'июнь факт'!F109</f>
        <v>48.535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s="2" customFormat="1" ht="23.25" customHeight="1">
      <c r="A110" s="47" t="s">
        <v>16</v>
      </c>
      <c r="B110" s="9">
        <f t="shared" si="1"/>
        <v>300.66099999999994</v>
      </c>
      <c r="C110" s="14"/>
      <c r="D110" s="11"/>
      <c r="E110" s="14">
        <f>'[1]январь'!E110+'[1]февраль'!E110+'[1]март'!E110+'апрель факт'!E110+'май факт'!E110+'июнь факт'!E110</f>
        <v>0</v>
      </c>
      <c r="F110" s="15">
        <f>'[1]январь'!F110+'[1]февраль'!F110+'[1]март'!F110+'апрель факт'!F110+'май факт'!F110+'июнь факт'!F110</f>
        <v>300.66099999999994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s="2" customFormat="1" ht="23.25" customHeight="1">
      <c r="A111" s="158" t="s">
        <v>27</v>
      </c>
      <c r="B111" s="9">
        <f t="shared" si="1"/>
        <v>2261.65</v>
      </c>
      <c r="C111" s="23">
        <f>C112+C113</f>
        <v>0</v>
      </c>
      <c r="D111" s="23">
        <f>D112+D113</f>
        <v>0</v>
      </c>
      <c r="E111" s="23">
        <f>E112+E113</f>
        <v>1349.316</v>
      </c>
      <c r="F111" s="24">
        <f>F112+F113</f>
        <v>912.334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s="2" customFormat="1" ht="23.25" customHeight="1">
      <c r="A112" s="47" t="s">
        <v>17</v>
      </c>
      <c r="B112" s="9">
        <f t="shared" si="1"/>
        <v>1239.46</v>
      </c>
      <c r="C112" s="23">
        <f>'[1]январь'!C112+'[1]февраль'!C112+'[1]март'!C112</f>
        <v>0</v>
      </c>
      <c r="D112" s="23">
        <f>'[1]январь'!D112+'[1]февраль'!D112+'[1]март'!D112</f>
        <v>0</v>
      </c>
      <c r="E112" s="23">
        <f>'[1]январь'!E112+'[1]февраль'!E112+'[1]март'!E112+'апрель факт'!E112+'май факт'!E112+'июнь факт'!E112</f>
        <v>1239.46</v>
      </c>
      <c r="F112" s="24">
        <f>'[1]январь'!F112+'[1]февраль'!F112+'[1]март'!F112+'апрель факт'!F112+'май факт'!F112+'июнь факт'!F112</f>
        <v>0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s="2" customFormat="1" ht="32.25" customHeight="1">
      <c r="A113" s="47" t="s">
        <v>14</v>
      </c>
      <c r="B113" s="9">
        <f t="shared" si="1"/>
        <v>1022.1899999999999</v>
      </c>
      <c r="C113" s="23">
        <f>C114+C115</f>
        <v>0</v>
      </c>
      <c r="D113" s="23">
        <f>D114+D115</f>
        <v>0</v>
      </c>
      <c r="E113" s="23">
        <f>E114+E115</f>
        <v>109.856</v>
      </c>
      <c r="F113" s="24">
        <f>F114+F115</f>
        <v>912.334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s="2" customFormat="1" ht="23.25" customHeight="1">
      <c r="A114" s="47" t="s">
        <v>15</v>
      </c>
      <c r="B114" s="9">
        <f t="shared" si="1"/>
        <v>785.169</v>
      </c>
      <c r="C114" s="14">
        <f>'[1]январь'!C114+'[1]февраль'!C114+'[1]март'!C114</f>
        <v>0</v>
      </c>
      <c r="D114" s="14">
        <f>'[1]январь'!D114+'[1]февраль'!D114+'[1]март'!D114</f>
        <v>0</v>
      </c>
      <c r="E114" s="14">
        <f>'[1]январь'!E114+'[1]февраль'!E114+'[1]март'!E114+'апрель факт'!E114+'май факт'!E114+'июнь факт'!E114</f>
        <v>54.928</v>
      </c>
      <c r="F114" s="15">
        <f>'[1]январь'!F114+'[1]февраль'!F114+'[1]март'!F114+'апрель факт'!F114+'май факт'!F114+'июнь факт'!F114</f>
        <v>730.241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s="2" customFormat="1" ht="23.25" customHeight="1">
      <c r="A115" s="47" t="s">
        <v>16</v>
      </c>
      <c r="B115" s="9">
        <f t="shared" si="1"/>
        <v>237.021</v>
      </c>
      <c r="C115" s="14">
        <f>'[1]январь'!C115+'[1]февраль'!C115+'[1]март'!C115</f>
        <v>0</v>
      </c>
      <c r="D115" s="14">
        <f>'[1]январь'!D115+'[1]февраль'!D115+'[1]март'!D115</f>
        <v>0</v>
      </c>
      <c r="E115" s="14">
        <f>'[1]январь'!E115+'[1]февраль'!E115+'[1]март'!E115+'апрель факт'!E115+'май факт'!E115+'июнь факт'!E115</f>
        <v>54.928</v>
      </c>
      <c r="F115" s="15">
        <f>'[1]январь'!F115+'[1]февраль'!F115+'[1]март'!F115+'апрель факт'!F115+'май факт'!F115+'июнь факт'!F115</f>
        <v>182.093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s="2" customFormat="1" ht="23.25" customHeight="1">
      <c r="A116" s="158" t="s">
        <v>45</v>
      </c>
      <c r="B116" s="9">
        <f t="shared" si="1"/>
        <v>0</v>
      </c>
      <c r="C116" s="14"/>
      <c r="D116" s="11"/>
      <c r="E116" s="11">
        <f>E117+E118</f>
        <v>0</v>
      </c>
      <c r="F116" s="12">
        <f>F117+F118</f>
        <v>0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s="2" customFormat="1" ht="23.25" customHeight="1">
      <c r="A117" s="47" t="s">
        <v>17</v>
      </c>
      <c r="B117" s="9">
        <f t="shared" si="1"/>
        <v>0</v>
      </c>
      <c r="C117" s="14"/>
      <c r="D117" s="11"/>
      <c r="E117" s="11"/>
      <c r="F117" s="171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s="2" customFormat="1" ht="32.25" customHeight="1">
      <c r="A118" s="47" t="s">
        <v>14</v>
      </c>
      <c r="B118" s="9">
        <f t="shared" si="1"/>
        <v>0</v>
      </c>
      <c r="C118" s="14"/>
      <c r="D118" s="11"/>
      <c r="E118" s="11">
        <f>E120+E119</f>
        <v>0</v>
      </c>
      <c r="F118" s="12">
        <f>F120+F119</f>
        <v>0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s="2" customFormat="1" ht="23.25" customHeight="1">
      <c r="A119" s="47" t="s">
        <v>15</v>
      </c>
      <c r="B119" s="9">
        <f t="shared" si="1"/>
        <v>0</v>
      </c>
      <c r="C119" s="14"/>
      <c r="D119" s="11"/>
      <c r="E119" s="11"/>
      <c r="F119" s="12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s="2" customFormat="1" ht="23.25" customHeight="1">
      <c r="A120" s="47" t="s">
        <v>16</v>
      </c>
      <c r="B120" s="9">
        <f t="shared" si="1"/>
        <v>0</v>
      </c>
      <c r="C120" s="14"/>
      <c r="D120" s="11"/>
      <c r="E120" s="11"/>
      <c r="F120" s="12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s="2" customFormat="1" ht="23.25" customHeight="1">
      <c r="A121" s="158" t="s">
        <v>58</v>
      </c>
      <c r="B121" s="9">
        <f t="shared" si="1"/>
        <v>408.96999999999997</v>
      </c>
      <c r="C121" s="23">
        <f>C122+C123</f>
        <v>0</v>
      </c>
      <c r="D121" s="23">
        <f>D122+D123</f>
        <v>0</v>
      </c>
      <c r="E121" s="23">
        <f>E122+E123</f>
        <v>408.96999999999997</v>
      </c>
      <c r="F121" s="24">
        <f>F122+F123</f>
        <v>0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s="2" customFormat="1" ht="23.25" customHeight="1">
      <c r="A122" s="47" t="s">
        <v>17</v>
      </c>
      <c r="B122" s="9">
        <f t="shared" si="1"/>
        <v>203.565</v>
      </c>
      <c r="C122" s="23">
        <f>'[1]январь'!C122+'[1]февраль'!C122+'[1]март'!C122</f>
        <v>0</v>
      </c>
      <c r="D122" s="23">
        <f>'[1]январь'!D122+'[1]февраль'!D122+'[1]март'!D122</f>
        <v>0</v>
      </c>
      <c r="E122" s="23">
        <f>'[1]январь'!E122+'[1]февраль'!E122+'[1]март'!E122+'апрель факт'!E122+'май факт'!E122+'июнь факт'!E122</f>
        <v>203.565</v>
      </c>
      <c r="F122" s="24">
        <f>'[1]январь'!F122+'[1]февраль'!F122+'[1]март'!F122+'апрель факт'!F122+'май факт'!F122+'июнь факт'!F122</f>
        <v>0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s="2" customFormat="1" ht="24.75" customHeight="1">
      <c r="A123" s="47" t="s">
        <v>14</v>
      </c>
      <c r="B123" s="9">
        <f t="shared" si="1"/>
        <v>205.40499999999997</v>
      </c>
      <c r="C123" s="23">
        <f>C124+C125</f>
        <v>0</v>
      </c>
      <c r="D123" s="23">
        <f>D124+D125</f>
        <v>0</v>
      </c>
      <c r="E123" s="23">
        <f>E124+E125</f>
        <v>205.40499999999997</v>
      </c>
      <c r="F123" s="24">
        <f>F124+F125</f>
        <v>0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s="2" customFormat="1" ht="24.75" customHeight="1">
      <c r="A124" s="47" t="s">
        <v>15</v>
      </c>
      <c r="B124" s="9">
        <f t="shared" si="1"/>
        <v>205.40499999999997</v>
      </c>
      <c r="C124" s="14">
        <f>'[1]январь'!C124+'[1]февраль'!C124+'[1]март'!C124</f>
        <v>0</v>
      </c>
      <c r="D124" s="14">
        <f>'[1]январь'!D124+'[1]февраль'!D124+'[1]март'!D124</f>
        <v>0</v>
      </c>
      <c r="E124" s="14">
        <f>'[1]январь'!E124+'[1]февраль'!E124+'[1]март'!E124+'апрель факт'!E124+'май факт'!E124+'июнь факт'!E124</f>
        <v>205.40499999999997</v>
      </c>
      <c r="F124" s="15">
        <f>'[1]январь'!F124+'[1]февраль'!F124+'[1]март'!F124+'апрель факт'!F124+'май факт'!F124+'июнь факт'!F124</f>
        <v>0</v>
      </c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s="20" customFormat="1" ht="24.75" customHeight="1">
      <c r="A125" s="47" t="s">
        <v>16</v>
      </c>
      <c r="B125" s="9">
        <f t="shared" si="1"/>
        <v>0</v>
      </c>
      <c r="C125" s="14">
        <f>'[1]январь'!C125+'[1]февраль'!C125+'[1]март'!C125</f>
        <v>0</v>
      </c>
      <c r="D125" s="14">
        <f>'[1]январь'!D125+'[1]февраль'!D125+'[1]март'!D125</f>
        <v>0</v>
      </c>
      <c r="E125" s="14">
        <f>'[1]январь'!E125+'[1]февраль'!E125+'[1]март'!E125+'апрель факт'!E125+'май факт'!E125+'июнь факт'!E125</f>
        <v>0</v>
      </c>
      <c r="F125" s="15">
        <f>'[1]январь'!F125+'[1]февраль'!F125+'[1]март'!F125+'апрель факт'!F125+'май факт'!F125+'июнь факт'!F125</f>
        <v>0</v>
      </c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s="2" customFormat="1" ht="24.75" customHeight="1">
      <c r="A126" s="158" t="s">
        <v>7</v>
      </c>
      <c r="B126" s="9">
        <f t="shared" si="1"/>
        <v>5783.862</v>
      </c>
      <c r="C126" s="23"/>
      <c r="D126" s="11"/>
      <c r="E126" s="23">
        <f>E127+E128</f>
        <v>3576.0789999999997</v>
      </c>
      <c r="F126" s="24">
        <f>F127+F128</f>
        <v>2207.7830000000004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6" s="7" customFormat="1" ht="25.5" customHeight="1">
      <c r="A127" s="47" t="s">
        <v>17</v>
      </c>
      <c r="B127" s="9">
        <f t="shared" si="1"/>
        <v>3430.324</v>
      </c>
      <c r="C127" s="11"/>
      <c r="D127" s="11"/>
      <c r="E127" s="23">
        <f>'[1]январь'!E127+'[1]февраль'!E127+'[1]март'!E127+'апрель факт'!E127+'май факт'!E127+'июнь факт'!E127</f>
        <v>3007.062</v>
      </c>
      <c r="F127" s="24">
        <f>'[1]январь'!F127+'[1]февраль'!F127+'[1]март'!F127+'апрель факт'!F127+'май факт'!F127+'июнь факт'!F127</f>
        <v>423.26200000000006</v>
      </c>
    </row>
    <row r="128" spans="1:19" s="2" customFormat="1" ht="24.75" customHeight="1">
      <c r="A128" s="47" t="s">
        <v>14</v>
      </c>
      <c r="B128" s="9">
        <f t="shared" si="1"/>
        <v>2353.538</v>
      </c>
      <c r="C128" s="11"/>
      <c r="D128" s="11"/>
      <c r="E128" s="23">
        <f>E129+E130+E131</f>
        <v>569.0169999999999</v>
      </c>
      <c r="F128" s="24">
        <f>F129+F130+F131</f>
        <v>1784.5210000000002</v>
      </c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s="2" customFormat="1" ht="24.75" customHeight="1">
      <c r="A129" s="47" t="s">
        <v>15</v>
      </c>
      <c r="B129" s="9">
        <f t="shared" si="1"/>
        <v>1804.348</v>
      </c>
      <c r="C129" s="11"/>
      <c r="D129" s="11"/>
      <c r="E129" s="14">
        <f>'[1]январь'!E129+'[1]февраль'!E129+'[1]март'!E129+'апрель факт'!E129+'май факт'!E129+'июнь факт'!E129</f>
        <v>532.699</v>
      </c>
      <c r="F129" s="15">
        <f>'[1]январь'!F129+'[1]февраль'!F129+'[1]март'!F129+'апрель факт'!F129+'май факт'!F129+'июнь факт'!F129</f>
        <v>1271.6490000000001</v>
      </c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s="2" customFormat="1" ht="24.75" customHeight="1">
      <c r="A130" s="47" t="s">
        <v>57</v>
      </c>
      <c r="B130" s="9">
        <f t="shared" si="1"/>
        <v>226.44000000000003</v>
      </c>
      <c r="C130" s="14"/>
      <c r="D130" s="14"/>
      <c r="E130" s="14">
        <f>'[1]январь'!E130+'[1]февраль'!E130+'[1]март'!E130+'апрель факт'!E130+'май факт'!E130+'июнь факт'!E130</f>
        <v>30.72</v>
      </c>
      <c r="F130" s="15">
        <f>'[1]январь'!F130+'[1]февраль'!F130+'[1]март'!F130+'апрель факт'!F130+'май факт'!F130+'июнь факт'!F130</f>
        <v>195.72000000000003</v>
      </c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s="20" customFormat="1" ht="24.75" customHeight="1">
      <c r="A131" s="47" t="s">
        <v>16</v>
      </c>
      <c r="B131" s="9">
        <f t="shared" si="1"/>
        <v>322.75</v>
      </c>
      <c r="C131" s="11"/>
      <c r="D131" s="11"/>
      <c r="E131" s="14">
        <f>'[1]январь'!E131+'[1]февраль'!E131+'[1]март'!E131+'апрель факт'!E131+'май факт'!E131+'июнь факт'!E131</f>
        <v>5.598</v>
      </c>
      <c r="F131" s="15">
        <f>'[1]январь'!F131+'[1]февраль'!F131+'[1]март'!F131+'апрель факт'!F131+'май факт'!F131+'июнь факт'!F131</f>
        <v>317.152</v>
      </c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s="2" customFormat="1" ht="24.75" customHeight="1">
      <c r="A132" s="158" t="s">
        <v>5</v>
      </c>
      <c r="B132" s="9">
        <f t="shared" si="1"/>
        <v>9554.376</v>
      </c>
      <c r="C132" s="23">
        <f>C133+C134+C136</f>
        <v>1028.605</v>
      </c>
      <c r="D132" s="11"/>
      <c r="E132" s="23">
        <f>E133+E136</f>
        <v>6260.825</v>
      </c>
      <c r="F132" s="24">
        <f>F133+F136</f>
        <v>2264.946</v>
      </c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6" s="7" customFormat="1" ht="25.5" customHeight="1">
      <c r="A133" s="47" t="s">
        <v>17</v>
      </c>
      <c r="B133" s="9">
        <f t="shared" si="1"/>
        <v>4440.564</v>
      </c>
      <c r="C133" s="23">
        <f>'[1]январь'!C133+'[1]февраль'!C133+'[1]март'!C133+'апрель факт'!C133+'май факт'!C133+'июнь факт'!C133</f>
        <v>0</v>
      </c>
      <c r="D133" s="11"/>
      <c r="E133" s="23">
        <f>'[1]январь'!E133+'[1]февраль'!E133+'[1]март'!E133+'апрель факт'!E133+'май факт'!E133+'июнь факт'!E133</f>
        <v>3796.163</v>
      </c>
      <c r="F133" s="24">
        <f>'[1]январь'!F133+'[1]февраль'!F133+'[1]март'!F133+'апрель факт'!F133+'май факт'!F133+'июнь факт'!F133</f>
        <v>644.401</v>
      </c>
    </row>
    <row r="134" spans="1:19" s="2" customFormat="1" ht="45" customHeight="1">
      <c r="A134" s="52" t="s">
        <v>80</v>
      </c>
      <c r="B134" s="9">
        <f aca="true" t="shared" si="2" ref="B134:B159">C134+D134+E134+F134</f>
        <v>1028.605</v>
      </c>
      <c r="C134" s="23">
        <f>'[1]январь'!C134+'[1]февраль'!C134+'[1]март'!C134+'апрель факт'!C134+'май факт'!C134+'июнь факт'!C134</f>
        <v>1028.605</v>
      </c>
      <c r="D134" s="11"/>
      <c r="E134" s="11"/>
      <c r="F134" s="12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s="2" customFormat="1" ht="25.5" customHeight="1">
      <c r="A135" s="52" t="s">
        <v>43</v>
      </c>
      <c r="B135" s="123">
        <f t="shared" si="2"/>
        <v>1.524</v>
      </c>
      <c r="C135" s="23">
        <f>'[1]январь'!C135+'[1]февраль'!C135+'[1]март'!C135+'апрель факт'!C135+'май факт'!C135+'июнь факт'!C135</f>
        <v>1.524</v>
      </c>
      <c r="D135" s="116"/>
      <c r="E135" s="116"/>
      <c r="F135" s="60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s="2" customFormat="1" ht="26.25" customHeight="1">
      <c r="A136" s="47" t="s">
        <v>14</v>
      </c>
      <c r="B136" s="9">
        <f t="shared" si="2"/>
        <v>4085.207</v>
      </c>
      <c r="C136" s="11"/>
      <c r="D136" s="11"/>
      <c r="E136" s="23">
        <f>E137+E138+E139</f>
        <v>2464.662</v>
      </c>
      <c r="F136" s="24">
        <f>F137+F138+F139</f>
        <v>1620.545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s="20" customFormat="1" ht="26.25" customHeight="1">
      <c r="A137" s="47" t="s">
        <v>15</v>
      </c>
      <c r="B137" s="9">
        <f t="shared" si="2"/>
        <v>2556.251</v>
      </c>
      <c r="C137" s="14"/>
      <c r="D137" s="14"/>
      <c r="E137" s="14">
        <f>'[1]январь'!E137+'[1]февраль'!E137+'[1]март'!E137+'апрель факт'!E137+'май факт'!E137+'июнь факт'!E137</f>
        <v>1187.474</v>
      </c>
      <c r="F137" s="15">
        <f>'[1]январь'!F137+'[1]февраль'!F137+'[1]март'!F137+'апрель факт'!F137+'май факт'!F137+'июнь факт'!F137</f>
        <v>1368.777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s="2" customFormat="1" ht="26.25" customHeight="1">
      <c r="A138" s="47" t="s">
        <v>57</v>
      </c>
      <c r="B138" s="9">
        <f t="shared" si="2"/>
        <v>1111.9830000000002</v>
      </c>
      <c r="C138" s="14"/>
      <c r="D138" s="14"/>
      <c r="E138" s="14">
        <f>'[1]январь'!E138+'[1]февраль'!E138+'[1]март'!E138+'апрель факт'!E138+'май факт'!E138+'июнь факт'!E138</f>
        <v>860.215</v>
      </c>
      <c r="F138" s="15">
        <f>'[1]январь'!F138+'[1]февраль'!F138+'[1]март'!F138+'апрель факт'!F138+'май факт'!F138+'июнь факт'!F138</f>
        <v>251.76800000000003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s="2" customFormat="1" ht="26.25" customHeight="1">
      <c r="A139" s="47" t="s">
        <v>16</v>
      </c>
      <c r="B139" s="9">
        <f t="shared" si="2"/>
        <v>416.973</v>
      </c>
      <c r="C139" s="14"/>
      <c r="D139" s="14"/>
      <c r="E139" s="14">
        <f>'[1]январь'!E139+'[1]февраль'!E139+'[1]март'!E139+'апрель факт'!E139+'май факт'!E139+'июнь факт'!E139</f>
        <v>416.973</v>
      </c>
      <c r="F139" s="15">
        <f>'[1]январь'!F139+'[1]февраль'!F139+'[1]март'!F139+'апрель факт'!F139+'май факт'!F139+'июнь факт'!F139</f>
        <v>0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6" ht="37.5" customHeight="1">
      <c r="A140" s="158" t="s">
        <v>31</v>
      </c>
      <c r="B140" s="9">
        <f t="shared" si="2"/>
        <v>21549.021</v>
      </c>
      <c r="C140" s="23"/>
      <c r="D140" s="11"/>
      <c r="E140" s="23">
        <f>E141+E142</f>
        <v>6270.887000000001</v>
      </c>
      <c r="F140" s="24">
        <f>F141+F142</f>
        <v>15278.134</v>
      </c>
    </row>
    <row r="141" spans="1:19" s="31" customFormat="1" ht="24.75" customHeight="1">
      <c r="A141" s="47" t="s">
        <v>17</v>
      </c>
      <c r="B141" s="9">
        <f t="shared" si="2"/>
        <v>7515.813</v>
      </c>
      <c r="C141" s="11"/>
      <c r="D141" s="11"/>
      <c r="E141" s="23">
        <f>'[1]январь'!E141+'[1]февраль'!E141+'[1]март'!E141+'апрель факт'!E141+'май факт'!E141+'июнь факт'!E141</f>
        <v>3930.8</v>
      </c>
      <c r="F141" s="24">
        <f>'[1]январь'!F141+'[1]февраль'!F141+'[1]март'!F141+'апрель факт'!F141+'май факт'!F141+'июнь факт'!F141</f>
        <v>3585.0130000000004</v>
      </c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s="22" customFormat="1" ht="24.75" customHeight="1">
      <c r="A142" s="47" t="s">
        <v>14</v>
      </c>
      <c r="B142" s="9">
        <f t="shared" si="2"/>
        <v>14033.207999999999</v>
      </c>
      <c r="C142" s="11"/>
      <c r="D142" s="11"/>
      <c r="E142" s="23">
        <f>E143+E144</f>
        <v>2340.0870000000004</v>
      </c>
      <c r="F142" s="24">
        <f>F143+F144</f>
        <v>11693.121</v>
      </c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</row>
    <row r="143" spans="1:6" s="3" customFormat="1" ht="24.75" customHeight="1">
      <c r="A143" s="47" t="s">
        <v>15</v>
      </c>
      <c r="B143" s="9">
        <f t="shared" si="2"/>
        <v>854.121</v>
      </c>
      <c r="C143" s="13"/>
      <c r="D143" s="11"/>
      <c r="E143" s="14">
        <f>'[1]январь'!E143+'[1]февраль'!E143+'[1]март'!E143+'апрель факт'!E143+'май факт'!E143+'июнь факт'!E143</f>
        <v>45.532</v>
      </c>
      <c r="F143" s="15">
        <f>'[1]январь'!F143+'[1]февраль'!F143+'[1]март'!F143+'апрель факт'!F143+'май факт'!F143+'июнь факт'!F143</f>
        <v>808.5889999999999</v>
      </c>
    </row>
    <row r="144" spans="1:19" s="80" customFormat="1" ht="33" customHeight="1" thickBot="1">
      <c r="A144" s="48" t="s">
        <v>16</v>
      </c>
      <c r="B144" s="49">
        <f t="shared" si="2"/>
        <v>13179.087</v>
      </c>
      <c r="C144" s="29"/>
      <c r="D144" s="28"/>
      <c r="E144" s="33">
        <f>'[1]январь'!E144+'[1]февраль'!E144+'[1]март'!E144+'апрель факт'!E144+'май факт'!E144+'июнь факт'!E144</f>
        <v>2294.5550000000003</v>
      </c>
      <c r="F144" s="41">
        <f>'[1]январь'!F144+'[1]февраль'!F144+'[1]март'!F144+'апрель факт'!F144+'май факт'!F144+'июнь факт'!F144</f>
        <v>10884.532</v>
      </c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</row>
    <row r="145" spans="1:19" s="81" customFormat="1" ht="24.75" customHeight="1" thickBot="1">
      <c r="A145" s="132" t="s">
        <v>17</v>
      </c>
      <c r="B145" s="161">
        <f t="shared" si="2"/>
        <v>439109.593</v>
      </c>
      <c r="C145" s="162">
        <f>C146+C147+C151</f>
        <v>197385.67299999998</v>
      </c>
      <c r="D145" s="162">
        <f>D146+D147+D151</f>
        <v>11438.77</v>
      </c>
      <c r="E145" s="162">
        <f>E146+E147+E151</f>
        <v>144868.647</v>
      </c>
      <c r="F145" s="163">
        <f>F146+F147+F151</f>
        <v>85416.50300000001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s="22" customFormat="1" ht="24.75" customHeight="1">
      <c r="A146" s="52" t="s">
        <v>59</v>
      </c>
      <c r="B146" s="68">
        <f t="shared" si="2"/>
        <v>357596.676</v>
      </c>
      <c r="C146" s="172">
        <f>C10+C24+C29+C34+C39+C47+C52+C57+C62+C67+C78+C85+C92+C97+C102+C107+C112+C117+C122+C127+C133+C141</f>
        <v>141222.9</v>
      </c>
      <c r="D146" s="172">
        <f>D10+D24+D29+D34+D39+D47+D52+D57+D62+D67+D78+D85+D92+D97+D102+D107+D112+D117+D122+D127+D133+D141</f>
        <v>8306.204</v>
      </c>
      <c r="E146" s="172">
        <f>E10+E24+E29+E34+E39+E47+E52+E57+E62+E67+E78+E85+E92+E97+E102+E107+E112+E117+E122+E127+E133+E141</f>
        <v>123175.83600000001</v>
      </c>
      <c r="F146" s="173">
        <f>F10+F24+F29+F34+F39+F47+F52+F57+F62+F67+F78+F85+F92+F97+F102+F107+F112+F117+F122+F127+F133+F141</f>
        <v>84891.736</v>
      </c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</row>
    <row r="147" spans="1:6" ht="24.75" customHeight="1">
      <c r="A147" s="52" t="s">
        <v>61</v>
      </c>
      <c r="B147" s="9">
        <f t="shared" si="2"/>
        <v>74121.517</v>
      </c>
      <c r="C147" s="23">
        <f aca="true" t="shared" si="3" ref="C147:F148">C11+C40+C68+C86+C79+C134</f>
        <v>48771.37300000001</v>
      </c>
      <c r="D147" s="23">
        <f t="shared" si="3"/>
        <v>3132.566</v>
      </c>
      <c r="E147" s="23">
        <f t="shared" si="3"/>
        <v>21692.811</v>
      </c>
      <c r="F147" s="24">
        <f t="shared" si="3"/>
        <v>524.7669999999999</v>
      </c>
    </row>
    <row r="148" spans="1:6" ht="24.75" customHeight="1">
      <c r="A148" s="52" t="s">
        <v>60</v>
      </c>
      <c r="B148" s="9">
        <f t="shared" si="2"/>
        <v>1210.9089999999999</v>
      </c>
      <c r="C148" s="23">
        <f t="shared" si="3"/>
        <v>1164.7509999999997</v>
      </c>
      <c r="D148" s="23">
        <f t="shared" si="3"/>
        <v>8.652</v>
      </c>
      <c r="E148" s="23">
        <f t="shared" si="3"/>
        <v>36.687999999999995</v>
      </c>
      <c r="F148" s="24">
        <f t="shared" si="3"/>
        <v>0.818</v>
      </c>
    </row>
    <row r="149" spans="1:6" ht="24.75" customHeight="1">
      <c r="A149" s="47" t="s">
        <v>70</v>
      </c>
      <c r="B149" s="9">
        <f t="shared" si="2"/>
        <v>18259.881</v>
      </c>
      <c r="C149" s="23">
        <f>C17</f>
        <v>18259.881</v>
      </c>
      <c r="D149" s="23">
        <f>D17</f>
        <v>0</v>
      </c>
      <c r="E149" s="23">
        <f>E17</f>
        <v>0</v>
      </c>
      <c r="F149" s="24">
        <f>F17</f>
        <v>0</v>
      </c>
    </row>
    <row r="150" spans="1:6" ht="24.75" customHeight="1">
      <c r="A150" s="52" t="s">
        <v>71</v>
      </c>
      <c r="B150" s="9">
        <f t="shared" si="2"/>
        <v>62.326</v>
      </c>
      <c r="C150" s="23">
        <f>C19</f>
        <v>62.326</v>
      </c>
      <c r="D150" s="23">
        <f>D19</f>
        <v>0</v>
      </c>
      <c r="E150" s="23">
        <f>E19</f>
        <v>0</v>
      </c>
      <c r="F150" s="24">
        <f>F19</f>
        <v>0</v>
      </c>
    </row>
    <row r="151" spans="1:6" ht="24.75" customHeight="1">
      <c r="A151" s="136" t="s">
        <v>39</v>
      </c>
      <c r="B151" s="9">
        <f t="shared" si="2"/>
        <v>7391.4</v>
      </c>
      <c r="C151" s="23">
        <f>C8</f>
        <v>7391.4</v>
      </c>
      <c r="D151" s="23"/>
      <c r="E151" s="23"/>
      <c r="F151" s="24"/>
    </row>
    <row r="152" spans="1:6" ht="24.75" customHeight="1" thickBot="1">
      <c r="A152" s="186" t="s">
        <v>40</v>
      </c>
      <c r="B152" s="49">
        <f t="shared" si="2"/>
        <v>18.312999999999995</v>
      </c>
      <c r="C152" s="176">
        <f>C9</f>
        <v>18.312999999999995</v>
      </c>
      <c r="D152" s="176"/>
      <c r="E152" s="176"/>
      <c r="F152" s="177"/>
    </row>
    <row r="153" spans="1:6" ht="27.75" customHeight="1" thickBot="1">
      <c r="A153" s="139" t="s">
        <v>18</v>
      </c>
      <c r="B153" s="140">
        <f t="shared" si="2"/>
        <v>166223.37999999998</v>
      </c>
      <c r="C153" s="178">
        <f>C154+C155+C156</f>
        <v>5368.098999999998</v>
      </c>
      <c r="D153" s="178">
        <f>D154+D155+D156</f>
        <v>9.26</v>
      </c>
      <c r="E153" s="178">
        <f>E154+E155+E156</f>
        <v>20348.351</v>
      </c>
      <c r="F153" s="179">
        <f>F154+F155+F156</f>
        <v>140497.66999999998</v>
      </c>
    </row>
    <row r="154" spans="1:6" ht="27.75" customHeight="1">
      <c r="A154" s="143" t="s">
        <v>15</v>
      </c>
      <c r="B154" s="144">
        <f t="shared" si="2"/>
        <v>69462.95899999999</v>
      </c>
      <c r="C154" s="180">
        <f>C14+C26+C31+C36+C43+C49+C54+C59+C64+C75+C82+C89+C94+C99+C104+C109+C114+C119+C124+C129+C137+C143</f>
        <v>4992.394999999999</v>
      </c>
      <c r="D154" s="180">
        <f>D14+D26+D31+D36+D43+D49+D54+D59+D64+D75+D82+D89+D94+D99+D104+D109+D114+D119+D124+D129+D137+D143</f>
        <v>0</v>
      </c>
      <c r="E154" s="180">
        <f>E14+E26+E31+E36+E43+E49+E54+E59+E64+E75+E82+E89+E94+E99+E104+E109+E114+E119+E124+E129+E137+E143</f>
        <v>11367.891</v>
      </c>
      <c r="F154" s="181">
        <f>F14+F26+F31+F36+F43+F49+F54+F59+F64+F75+F82+F89+F94+F99+F104+F109+F114+F119+F124+F129+F137+F143</f>
        <v>53102.672999999995</v>
      </c>
    </row>
    <row r="155" spans="1:6" ht="18.75">
      <c r="A155" s="47" t="s">
        <v>57</v>
      </c>
      <c r="B155" s="9">
        <f t="shared" si="2"/>
        <v>1564.0590000000002</v>
      </c>
      <c r="C155" s="23">
        <f>C15+C44+C130+C138</f>
        <v>0</v>
      </c>
      <c r="D155" s="23">
        <f>D15+D44+D130+D138</f>
        <v>0</v>
      </c>
      <c r="E155" s="23">
        <f>E15+E44+E130+E138</f>
        <v>890.9350000000001</v>
      </c>
      <c r="F155" s="24">
        <f>F15+F44+F130+F138</f>
        <v>673.124</v>
      </c>
    </row>
    <row r="156" spans="1:6" ht="19.5" thickBot="1">
      <c r="A156" s="132" t="s">
        <v>16</v>
      </c>
      <c r="B156" s="49">
        <f t="shared" si="2"/>
        <v>95196.362</v>
      </c>
      <c r="C156" s="176">
        <f>C16+C27+C32+C37++C45+C50+C55+C60+C65+C76+C83+C90+C95+C100+C105+C110+C115+C120+C125+C131+C139+C144</f>
        <v>375.704</v>
      </c>
      <c r="D156" s="176">
        <f>D16+D27+D32+D37++D45+D50+D55+D60+D65+D76+D83+D90+D95+D100+D105+D110+D115+D120+D125+D131+D139+D144</f>
        <v>9.26</v>
      </c>
      <c r="E156" s="176">
        <f>E16+E27+E32+E37++E45+E50+E55+E60+E65+E76+E83+E90+E95+E100+E105+E110+E115+E120+E125+E131+E139+E144</f>
        <v>8089.525000000001</v>
      </c>
      <c r="F156" s="177">
        <f>F16+F27+F32+F37++F45+F50+F55+F60+F65+F76+F83+F90+F95+F100+F105+F110+F115+F120+F125+F131+F139+F144</f>
        <v>86721.87299999999</v>
      </c>
    </row>
    <row r="157" spans="1:6" ht="19.5" thickBot="1">
      <c r="A157" s="145" t="s">
        <v>46</v>
      </c>
      <c r="B157" s="85">
        <f t="shared" si="2"/>
        <v>1291.548</v>
      </c>
      <c r="C157" s="182">
        <f>C158+C159</f>
        <v>1245.3899999999999</v>
      </c>
      <c r="D157" s="182">
        <f>D158+D159</f>
        <v>8.652</v>
      </c>
      <c r="E157" s="182">
        <f>E158+E159</f>
        <v>36.687999999999995</v>
      </c>
      <c r="F157" s="183">
        <f>F158+F159</f>
        <v>0.818</v>
      </c>
    </row>
    <row r="158" spans="1:6" ht="18.75">
      <c r="A158" s="148" t="s">
        <v>47</v>
      </c>
      <c r="B158" s="68">
        <f t="shared" si="2"/>
        <v>1273.235</v>
      </c>
      <c r="C158" s="172">
        <f>C12+C19+C41+C69+C80+C87+C135</f>
        <v>1227.0769999999998</v>
      </c>
      <c r="D158" s="172">
        <f>D12+D41+D69+D87</f>
        <v>8.652</v>
      </c>
      <c r="E158" s="172">
        <f>E12+E41+E69+E87</f>
        <v>36.687999999999995</v>
      </c>
      <c r="F158" s="173">
        <f>F12+F41+F69+F87</f>
        <v>0.818</v>
      </c>
    </row>
    <row r="159" spans="1:6" ht="19.5" thickBot="1">
      <c r="A159" s="48" t="s">
        <v>55</v>
      </c>
      <c r="B159" s="49">
        <f t="shared" si="2"/>
        <v>18.312999999999995</v>
      </c>
      <c r="C159" s="176">
        <f>C9</f>
        <v>18.312999999999995</v>
      </c>
      <c r="D159" s="176">
        <f>D9</f>
        <v>0</v>
      </c>
      <c r="E159" s="176">
        <f>E9</f>
        <v>0</v>
      </c>
      <c r="F159" s="177">
        <f>F9</f>
        <v>0</v>
      </c>
    </row>
    <row r="160" ht="13.5" thickBot="1"/>
    <row r="161" spans="1:6" ht="24" thickBot="1">
      <c r="A161" s="84" t="s">
        <v>62</v>
      </c>
      <c r="B161" s="85">
        <f>C161+D161+E161+F161</f>
        <v>625962.384</v>
      </c>
      <c r="C161" s="86">
        <f>C6+C17+C23+C28+C33+C38+C46+C51+C56+C61+C66+C77+C84+C91+C96+C101+C106+C111+C116+C121+C126+C132+C140</f>
        <v>223383.183</v>
      </c>
      <c r="D161" s="86">
        <f>D6+D17+D23+D28+D33+D38+D46+D51+D56+D61+D66+D77+D84+D91+D96+D101+D106+D111+D116+D121+D126+D132+D140</f>
        <v>11448.03</v>
      </c>
      <c r="E161" s="86">
        <f>E6+E17+E23+E28+E33+E38+E46+E51+E56+E61+E66+E77+E84+E91+E96+E101+E106+E111+E116+E121+E126+E132+E140</f>
        <v>165216.998</v>
      </c>
      <c r="F161" s="86">
        <f>F6+F17+F23+F28+F33+F38+F46+F51+F56+F61+F66+F77+F84+F91+F96+F101+F106+F111+F116+F121+F126+F132+F140</f>
        <v>225914.17299999995</v>
      </c>
    </row>
    <row r="165" ht="20.25">
      <c r="B165" s="195"/>
    </row>
    <row r="166" ht="20.25">
      <c r="B166" s="195"/>
    </row>
    <row r="167" ht="20.25">
      <c r="B167" s="195"/>
    </row>
    <row r="168" ht="20.25">
      <c r="B168" s="195"/>
    </row>
    <row r="169" ht="20.25">
      <c r="B169" s="195"/>
    </row>
    <row r="170" ht="20.25">
      <c r="B170" s="195"/>
    </row>
  </sheetData>
  <sheetProtection/>
  <mergeCells count="2">
    <mergeCell ref="A1:F1"/>
    <mergeCell ref="A2:F2"/>
  </mergeCells>
  <printOptions horizontalCentered="1"/>
  <pageMargins left="0" right="0" top="0" bottom="0" header="0.5118110236220472" footer="0.5118110236220472"/>
  <pageSetup horizontalDpi="600" verticalDpi="6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esorrfni</dc:creator>
  <cp:keywords/>
  <dc:description/>
  <cp:lastModifiedBy>Токарева</cp:lastModifiedBy>
  <cp:lastPrinted>2014-01-21T11:26:30Z</cp:lastPrinted>
  <dcterms:created xsi:type="dcterms:W3CDTF">2007-02-15T08:39:45Z</dcterms:created>
  <dcterms:modified xsi:type="dcterms:W3CDTF">2015-01-29T08:05:39Z</dcterms:modified>
  <cp:category/>
  <cp:version/>
  <cp:contentType/>
  <cp:contentStatus/>
</cp:coreProperties>
</file>