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4" activeTab="0"/>
  </bookViews>
  <sheets>
    <sheet name="2019 г. 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<sst xmlns="http://schemas.openxmlformats.org/spreadsheetml/2006/main" count="32" uniqueCount="32">
  <si>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№</t>
  </si>
  <si>
    <t>Группа потребителей</t>
  </si>
  <si>
    <t>Всего</t>
  </si>
  <si>
    <t>Прочие</t>
  </si>
  <si>
    <t>1 квартал</t>
  </si>
  <si>
    <t>млн.кВтч.</t>
  </si>
  <si>
    <t>Бюджетные потребители</t>
  </si>
  <si>
    <t>Население</t>
  </si>
  <si>
    <t>Потери</t>
  </si>
  <si>
    <t>2 квартал</t>
  </si>
  <si>
    <t>3 квартал</t>
  </si>
  <si>
    <t>ИНФОРМАЦИЯ</t>
  </si>
  <si>
    <t>о ежемесячных фактических объемах потребления электрической энергии(мощности) по группам потребителей с выделением поставки населению</t>
  </si>
  <si>
    <t>январь</t>
  </si>
  <si>
    <t xml:space="preserve">февраль </t>
  </si>
  <si>
    <t xml:space="preserve">март </t>
  </si>
  <si>
    <t>апрель</t>
  </si>
  <si>
    <t xml:space="preserve">май </t>
  </si>
  <si>
    <t>июнь</t>
  </si>
  <si>
    <t xml:space="preserve">сентябрь </t>
  </si>
  <si>
    <t>август</t>
  </si>
  <si>
    <t xml:space="preserve">июль </t>
  </si>
  <si>
    <t xml:space="preserve">октябрь </t>
  </si>
  <si>
    <t xml:space="preserve">ноябрь </t>
  </si>
  <si>
    <t xml:space="preserve">декабрь </t>
  </si>
  <si>
    <t>4 квартал</t>
  </si>
  <si>
    <t>1 полугодие</t>
  </si>
  <si>
    <t>2 полугодие</t>
  </si>
  <si>
    <t>9 месяцев</t>
  </si>
  <si>
    <t>оперативно</t>
  </si>
  <si>
    <t>2019 г.</t>
  </si>
  <si>
    <t xml:space="preserve">за 2019 г.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</si>
</sst>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#,##0.000000"/>
    <numFmt numFmtId="190" formatCode="#,##0.0"/>
    <numFmt numFmtId="191" formatCode="0.0000"/>
    <numFmt numFmtId="192" formatCode="0.0"/>
    <numFmt numFmtId="193" formatCode="_-* #,##0.000_р_._-;\-* #,##0.000_р_._-;_-* &quot;-&quot;??_р_._-;_-@_-"/>
    <numFmt numFmtId="194" formatCode="_-* #,##0.000_р_._-;\-* #,##0.000_р_._-;_-* &quot;-&quot;???_р_._-;_-@_-"/>
    <numFmt numFmtId="195" formatCode="#,##0.000"/>
    <numFmt numFmtId="196" formatCode="0.0%"/>
    <numFmt numFmtId="197" formatCode="0.000000%"/>
    <numFmt numFmtId="198" formatCode="0.00000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2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6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4" fontId="5" fillId="0" borderId="0">
      <alignment vertical="center"/>
      <protection/>
    </xf>
    <xf numFmtId="4" fontId="0" fillId="0" borderId="0">
      <alignment vertical="center"/>
      <protection/>
    </xf>
    <xf numFmtId="4" fontId="5" fillId="0" borderId="0">
      <alignment vertical="center"/>
      <protection/>
    </xf>
    <xf numFmtId="0" fontId="23" fillId="0" borderId="0">
      <alignment horizontal="left"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NumberFormat="1" applyAlignment="1">
      <alignment/>
    </xf>
    <xf numFmtId="0" fontId="1" fillId="0" borderId="0" xfId="0" applyNumberFormat="1" applyFont="1" applyAlignment="1">
      <alignment vertical="center"/>
    </xf>
    <xf numFmtId="189" fontId="0" fillId="0" borderId="0" xfId="0" applyNumberFormat="1" applyAlignment="1">
      <alignment/>
    </xf>
    <xf numFmtId="189" fontId="1" fillId="0" borderId="0" xfId="0" applyNumberFormat="1" applyFont="1" applyAlignment="1">
      <alignment horizontal="right" vertical="center"/>
    </xf>
    <xf numFmtId="189" fontId="1" fillId="0" borderId="10" xfId="0" applyNumberFormat="1" applyFont="1" applyFill="1" applyBorder="1" applyAlignment="1">
      <alignment vertical="center"/>
    </xf>
    <xf numFmtId="189" fontId="1" fillId="32" borderId="11" xfId="0" applyNumberFormat="1" applyFont="1" applyFill="1" applyBorder="1" applyAlignment="1">
      <alignment horizontal="right" vertical="center"/>
    </xf>
    <xf numFmtId="189" fontId="1" fillId="33" borderId="10" xfId="0" applyNumberFormat="1" applyFont="1" applyFill="1" applyBorder="1" applyAlignment="1">
      <alignment vertical="center"/>
    </xf>
    <xf numFmtId="189" fontId="1" fillId="34" borderId="11" xfId="0" applyNumberFormat="1" applyFont="1" applyFill="1" applyBorder="1" applyAlignment="1">
      <alignment vertical="center"/>
    </xf>
    <xf numFmtId="189" fontId="1" fillId="0" borderId="12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" fillId="33" borderId="11" xfId="0" applyNumberFormat="1" applyFont="1" applyFill="1" applyBorder="1" applyAlignment="1">
      <alignment vertical="center" wrapText="1"/>
    </xf>
    <xf numFmtId="0" fontId="1" fillId="33" borderId="15" xfId="0" applyNumberFormat="1" applyFont="1" applyFill="1" applyBorder="1" applyAlignment="1">
      <alignment vertical="center" wrapText="1"/>
    </xf>
    <xf numFmtId="189" fontId="1" fillId="33" borderId="16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right" vertical="center" wrapText="1"/>
    </xf>
    <xf numFmtId="0" fontId="1" fillId="0" borderId="13" xfId="0" applyNumberFormat="1" applyFont="1" applyFill="1" applyBorder="1" applyAlignment="1">
      <alignment vertical="center" wrapText="1"/>
    </xf>
    <xf numFmtId="189" fontId="1" fillId="0" borderId="16" xfId="0" applyNumberFormat="1" applyFont="1" applyFill="1" applyBorder="1" applyAlignment="1">
      <alignment vertical="center" wrapText="1"/>
    </xf>
    <xf numFmtId="0" fontId="2" fillId="34" borderId="17" xfId="0" applyNumberFormat="1" applyFont="1" applyFill="1" applyBorder="1" applyAlignment="1">
      <alignment vertical="center" wrapText="1"/>
    </xf>
    <xf numFmtId="189" fontId="1" fillId="34" borderId="18" xfId="0" applyNumberFormat="1" applyFont="1" applyFill="1" applyBorder="1" applyAlignment="1">
      <alignment vertical="center" wrapText="1"/>
    </xf>
    <xf numFmtId="189" fontId="1" fillId="0" borderId="19" xfId="0" applyNumberFormat="1" applyFont="1" applyFill="1" applyBorder="1" applyAlignment="1">
      <alignment horizontal="right" vertical="center" wrapText="1"/>
    </xf>
    <xf numFmtId="0" fontId="1" fillId="32" borderId="11" xfId="0" applyNumberFormat="1" applyFont="1" applyFill="1" applyBorder="1" applyAlignment="1">
      <alignment vertical="center" wrapText="1"/>
    </xf>
    <xf numFmtId="0" fontId="1" fillId="32" borderId="17" xfId="0" applyNumberFormat="1" applyFont="1" applyFill="1" applyBorder="1" applyAlignment="1">
      <alignment vertical="center" wrapText="1"/>
    </xf>
    <xf numFmtId="189" fontId="1" fillId="32" borderId="11" xfId="0" applyNumberFormat="1" applyFont="1" applyFill="1" applyBorder="1" applyAlignment="1">
      <alignment horizontal="right" vertical="center" wrapText="1"/>
    </xf>
    <xf numFmtId="189" fontId="1" fillId="0" borderId="20" xfId="0" applyNumberFormat="1" applyFont="1" applyFill="1" applyBorder="1" applyAlignment="1">
      <alignment vertical="center" wrapText="1"/>
    </xf>
    <xf numFmtId="189" fontId="1" fillId="33" borderId="20" xfId="0" applyNumberFormat="1" applyFont="1" applyFill="1" applyBorder="1" applyAlignment="1">
      <alignment vertical="center" wrapText="1"/>
    </xf>
    <xf numFmtId="189" fontId="0" fillId="0" borderId="0" xfId="0" applyNumberFormat="1" applyAlignment="1">
      <alignment wrapText="1"/>
    </xf>
    <xf numFmtId="189" fontId="1" fillId="0" borderId="0" xfId="0" applyNumberFormat="1" applyFont="1" applyAlignment="1">
      <alignment horizontal="center" vertical="center"/>
    </xf>
    <xf numFmtId="49" fontId="3" fillId="0" borderId="21" xfId="0" applyNumberFormat="1" applyFont="1" applyFill="1" applyBorder="1" applyAlignment="1">
      <alignment horizontal="right" vertical="center" wrapText="1"/>
    </xf>
    <xf numFmtId="0" fontId="1" fillId="0" borderId="21" xfId="0" applyNumberFormat="1" applyFont="1" applyFill="1" applyBorder="1" applyAlignment="1">
      <alignment vertical="center" wrapText="1"/>
    </xf>
    <xf numFmtId="189" fontId="1" fillId="0" borderId="22" xfId="0" applyNumberFormat="1" applyFont="1" applyFill="1" applyBorder="1" applyAlignment="1">
      <alignment horizontal="right" vertical="center"/>
    </xf>
    <xf numFmtId="189" fontId="1" fillId="0" borderId="23" xfId="0" applyNumberFormat="1" applyFont="1" applyFill="1" applyBorder="1" applyAlignment="1">
      <alignment vertical="center" wrapText="1"/>
    </xf>
    <xf numFmtId="189" fontId="1" fillId="0" borderId="12" xfId="0" applyNumberFormat="1" applyFont="1" applyFill="1" applyBorder="1" applyAlignment="1">
      <alignment vertical="center" wrapText="1"/>
    </xf>
    <xf numFmtId="0" fontId="1" fillId="34" borderId="11" xfId="0" applyNumberFormat="1" applyFont="1" applyFill="1" applyBorder="1" applyAlignment="1">
      <alignment vertical="center" wrapText="1"/>
    </xf>
    <xf numFmtId="189" fontId="1" fillId="34" borderId="11" xfId="0" applyNumberFormat="1" applyFont="1" applyFill="1" applyBorder="1" applyAlignment="1">
      <alignment vertical="center" wrapText="1"/>
    </xf>
    <xf numFmtId="189" fontId="1" fillId="33" borderId="11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189" fontId="1" fillId="33" borderId="11" xfId="0" applyNumberFormat="1" applyFont="1" applyFill="1" applyBorder="1" applyAlignment="1">
      <alignment vertical="center" wrapText="1"/>
    </xf>
    <xf numFmtId="189" fontId="1" fillId="33" borderId="18" xfId="0" applyNumberFormat="1" applyFont="1" applyFill="1" applyBorder="1" applyAlignment="1">
      <alignment vertical="center" wrapText="1"/>
    </xf>
    <xf numFmtId="189" fontId="1" fillId="0" borderId="24" xfId="53" applyNumberFormat="1" applyFont="1" applyBorder="1" applyAlignment="1">
      <alignment vertical="center" wrapText="1"/>
      <protection/>
    </xf>
    <xf numFmtId="0" fontId="1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3" fontId="24" fillId="0" borderId="0" xfId="56" applyNumberFormat="1" applyFont="1" applyBorder="1" applyAlignment="1">
      <alignment horizontal="right" vertical="center"/>
      <protection/>
    </xf>
    <xf numFmtId="3" fontId="24" fillId="0" borderId="0" xfId="0" applyNumberFormat="1" applyFont="1" applyFill="1" applyBorder="1" applyAlignment="1">
      <alignment vertical="center"/>
    </xf>
    <xf numFmtId="189" fontId="24" fillId="0" borderId="0" xfId="0" applyNumberFormat="1" applyFont="1" applyFill="1" applyBorder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6" xfId="55"/>
    <cellStyle name="Обычный_201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Z27"/>
  <sheetViews>
    <sheetView tabSelected="1" zoomScale="75" zoomScaleNormal="75" zoomScalePageLayoutView="0" workbookViewId="0" topLeftCell="A1">
      <pane xSplit="2" ySplit="8" topLeftCell="F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18" sqref="N18"/>
    </sheetView>
  </sheetViews>
  <sheetFormatPr defaultColWidth="9.140625" defaultRowHeight="12.75"/>
  <cols>
    <col min="1" max="1" width="4.28125" style="0" customWidth="1"/>
    <col min="2" max="2" width="29.8515625" style="0" customWidth="1"/>
    <col min="3" max="3" width="15.7109375" style="0" customWidth="1"/>
    <col min="4" max="4" width="15.421875" style="0" customWidth="1"/>
    <col min="5" max="6" width="15.7109375" style="0" customWidth="1"/>
    <col min="7" max="7" width="15.8515625" style="0" customWidth="1"/>
    <col min="8" max="12" width="15.7109375" style="0" customWidth="1"/>
    <col min="13" max="13" width="15.8515625" style="0" customWidth="1"/>
    <col min="14" max="14" width="15.7109375" style="0" customWidth="1"/>
    <col min="15" max="15" width="15.57421875" style="0" customWidth="1"/>
    <col min="16" max="16" width="15.7109375" style="0" customWidth="1"/>
    <col min="17" max="17" width="16.140625" style="0" customWidth="1"/>
    <col min="18" max="18" width="15.8515625" style="0" customWidth="1"/>
    <col min="19" max="21" width="15.7109375" style="0" customWidth="1"/>
    <col min="22" max="22" width="17.8515625" style="0" customWidth="1"/>
    <col min="23" max="26" width="12.421875" style="0" customWidth="1"/>
  </cols>
  <sheetData>
    <row r="1" spans="3:6" ht="12.75">
      <c r="C1" s="2"/>
      <c r="D1" s="2"/>
      <c r="E1" s="2"/>
      <c r="F1" s="2"/>
    </row>
    <row r="3" spans="1:22" ht="29.25" customHeight="1">
      <c r="A3" s="43" t="s">
        <v>11</v>
      </c>
      <c r="B3" s="43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</row>
    <row r="4" spans="1:22" ht="29.25" customHeight="1">
      <c r="A4" s="43" t="s">
        <v>12</v>
      </c>
      <c r="B4" s="43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5"/>
    </row>
    <row r="5" spans="1:22" ht="29.25" customHeight="1">
      <c r="A5" s="43" t="s">
        <v>31</v>
      </c>
      <c r="B5" s="43"/>
      <c r="C5" s="43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7" spans="3:22" s="1" customFormat="1" ht="30" customHeight="1" thickBot="1">
      <c r="C7" s="29"/>
      <c r="D7" s="29"/>
      <c r="E7" s="29"/>
      <c r="F7" s="3"/>
      <c r="G7" s="29"/>
      <c r="H7" s="29"/>
      <c r="I7" s="29"/>
      <c r="L7" s="29"/>
      <c r="M7" s="29"/>
      <c r="R7" s="42"/>
      <c r="S7" s="42" t="s">
        <v>29</v>
      </c>
      <c r="T7" s="3"/>
      <c r="V7" s="3" t="s">
        <v>5</v>
      </c>
    </row>
    <row r="8" spans="1:22" s="13" customFormat="1" ht="39.75" customHeight="1" thickBot="1">
      <c r="A8" s="9" t="s">
        <v>0</v>
      </c>
      <c r="B8" s="10" t="s">
        <v>1</v>
      </c>
      <c r="C8" s="12" t="s">
        <v>13</v>
      </c>
      <c r="D8" s="11" t="s">
        <v>14</v>
      </c>
      <c r="E8" s="11" t="s">
        <v>15</v>
      </c>
      <c r="F8" s="12" t="s">
        <v>4</v>
      </c>
      <c r="G8" s="11" t="s">
        <v>16</v>
      </c>
      <c r="H8" s="11" t="s">
        <v>17</v>
      </c>
      <c r="I8" s="11" t="s">
        <v>18</v>
      </c>
      <c r="J8" s="12" t="s">
        <v>9</v>
      </c>
      <c r="K8" s="12" t="s">
        <v>26</v>
      </c>
      <c r="L8" s="11" t="s">
        <v>21</v>
      </c>
      <c r="M8" s="11" t="s">
        <v>20</v>
      </c>
      <c r="N8" s="11" t="s">
        <v>19</v>
      </c>
      <c r="O8" s="12" t="s">
        <v>10</v>
      </c>
      <c r="P8" s="12" t="s">
        <v>28</v>
      </c>
      <c r="Q8" s="11" t="s">
        <v>22</v>
      </c>
      <c r="R8" s="11" t="s">
        <v>23</v>
      </c>
      <c r="S8" s="11" t="s">
        <v>24</v>
      </c>
      <c r="T8" s="12" t="s">
        <v>25</v>
      </c>
      <c r="U8" s="12" t="s">
        <v>27</v>
      </c>
      <c r="V8" s="12" t="s">
        <v>30</v>
      </c>
    </row>
    <row r="9" spans="1:22" s="13" customFormat="1" ht="33.75" customHeight="1" thickBot="1">
      <c r="A9" s="14">
        <v>1</v>
      </c>
      <c r="B9" s="15" t="s">
        <v>6</v>
      </c>
      <c r="C9" s="37">
        <v>9.74746</v>
      </c>
      <c r="D9" s="37">
        <v>9.604542</v>
      </c>
      <c r="E9" s="6">
        <v>8.879605999999999</v>
      </c>
      <c r="F9" s="16">
        <f>SUM(C9:E9)</f>
        <v>28.231607999999998</v>
      </c>
      <c r="G9" s="6">
        <v>7.476395999999999</v>
      </c>
      <c r="H9" s="37">
        <v>5.986187000000001</v>
      </c>
      <c r="I9" s="37">
        <v>5.411231000000001</v>
      </c>
      <c r="J9" s="16">
        <f>SUM(G9:I9)</f>
        <v>18.873814000000003</v>
      </c>
      <c r="K9" s="16">
        <f>C9+D9+E9+G9+H9+I9</f>
        <v>47.105422</v>
      </c>
      <c r="L9" s="37">
        <v>5.274723</v>
      </c>
      <c r="M9" s="37">
        <v>5.476233000000001</v>
      </c>
      <c r="N9" s="37">
        <v>6.912212</v>
      </c>
      <c r="O9" s="39">
        <f>SUM(L9:N9)</f>
        <v>17.663168</v>
      </c>
      <c r="P9" s="40">
        <f>C9+D9+E9+G9+H9+I9+L9+M9+N9</f>
        <v>64.76859</v>
      </c>
      <c r="Q9" s="37">
        <v>8.366340000000001</v>
      </c>
      <c r="R9" s="37">
        <v>9.696126999999999</v>
      </c>
      <c r="S9" s="37">
        <v>10.645887</v>
      </c>
      <c r="T9" s="16">
        <f>SUM(Q9:S9)</f>
        <v>28.708354</v>
      </c>
      <c r="U9" s="16">
        <f>L9+M9+N9+Q9+R9+S9</f>
        <v>46.371522</v>
      </c>
      <c r="V9" s="27">
        <f>C9+D9+E9+G9+H9+I9+L9+M9+N9+Q9+R9+S9</f>
        <v>93.476944</v>
      </c>
    </row>
    <row r="10" spans="1:26" s="13" customFormat="1" ht="27.75" customHeight="1" thickBot="1">
      <c r="A10" s="17">
        <v>2</v>
      </c>
      <c r="B10" s="18" t="s">
        <v>7</v>
      </c>
      <c r="C10" s="4">
        <v>33.703781</v>
      </c>
      <c r="D10" s="4">
        <v>32.951432000000004</v>
      </c>
      <c r="E10" s="4">
        <v>30.526389000000005</v>
      </c>
      <c r="F10" s="19">
        <f>C10+D10+E10</f>
        <v>97.18160200000001</v>
      </c>
      <c r="G10" s="4">
        <f>4+23.690534</f>
        <v>27.690534</v>
      </c>
      <c r="H10" s="4">
        <v>29.977191999999995</v>
      </c>
      <c r="I10" s="4">
        <v>28.669517000000003</v>
      </c>
      <c r="J10" s="19">
        <f>G10+H10+I10</f>
        <v>86.337243</v>
      </c>
      <c r="K10" s="19">
        <f>F10+J10</f>
        <v>183.518845</v>
      </c>
      <c r="L10" s="4">
        <v>28.723006</v>
      </c>
      <c r="M10" s="4">
        <f>3.5+26.105459</f>
        <v>29.605459</v>
      </c>
      <c r="N10" s="4">
        <v>29.648096</v>
      </c>
      <c r="O10" s="33">
        <f>L10+M10+N10</f>
        <v>87.976561</v>
      </c>
      <c r="P10" s="33">
        <f>C10+D10+E10+G10+H10+I10+L10+M10+N10</f>
        <v>271.495406</v>
      </c>
      <c r="Q10" s="4">
        <v>29.586565999999998</v>
      </c>
      <c r="R10" s="4">
        <v>31.513044</v>
      </c>
      <c r="S10" s="4">
        <v>33.306315</v>
      </c>
      <c r="T10" s="19">
        <f>Q10+R10+S10</f>
        <v>94.405925</v>
      </c>
      <c r="U10" s="19">
        <f>L10+M10+N10+Q10+R10+S10</f>
        <v>182.38248600000003</v>
      </c>
      <c r="V10" s="26">
        <f>C10+D10+E10+G10+H10+I10+L10+M10+N10+Q10+R10+S10</f>
        <v>365.90133099999997</v>
      </c>
      <c r="Z10" s="28"/>
    </row>
    <row r="11" spans="1:22" s="13" customFormat="1" ht="27.75" customHeight="1" thickBot="1">
      <c r="A11" s="35">
        <v>3</v>
      </c>
      <c r="B11" s="20" t="s">
        <v>3</v>
      </c>
      <c r="C11" s="7">
        <f>121.096672+0.067632-C9-C10</f>
        <v>77.713063</v>
      </c>
      <c r="D11" s="7">
        <f>115.713587-D9-D10</f>
        <v>73.157613</v>
      </c>
      <c r="E11" s="7">
        <f>117.296251-E9-E10</f>
        <v>77.890256</v>
      </c>
      <c r="F11" s="21">
        <f>SUM(C11:E11)</f>
        <v>228.760932</v>
      </c>
      <c r="G11" s="7">
        <f>105.00206-G9-G10</f>
        <v>69.83513</v>
      </c>
      <c r="H11" s="7">
        <f>97.745666-H9-H10</f>
        <v>61.782287000000004</v>
      </c>
      <c r="I11" s="7">
        <f>94.583408-I9-I10</f>
        <v>60.502660000000006</v>
      </c>
      <c r="J11" s="21">
        <f>SUM(G11:I11)</f>
        <v>192.12007700000004</v>
      </c>
      <c r="K11" s="21">
        <f>C11+D11+E11+G11+H11+I11</f>
        <v>420.881009</v>
      </c>
      <c r="L11" s="7">
        <f>98.760289-L9-L10</f>
        <v>64.76256000000001</v>
      </c>
      <c r="M11" s="7">
        <f>101.418424-M9-M10</f>
        <v>66.33673200000001</v>
      </c>
      <c r="N11" s="7">
        <f>104.296287-N9-N10</f>
        <v>67.73597900000001</v>
      </c>
      <c r="O11" s="21">
        <f>SUM(L11:N11)</f>
        <v>198.83527100000003</v>
      </c>
      <c r="P11" s="21">
        <f>C11+D11+E11+G11+H11+I11+L11+M11+N11</f>
        <v>619.7162800000001</v>
      </c>
      <c r="Q11" s="7">
        <f>117.002073+0.043185-Q9-Q10</f>
        <v>79.09235199999998</v>
      </c>
      <c r="R11" s="7">
        <f>124.561881+0.058443-R9-R10</f>
        <v>83.41115299999998</v>
      </c>
      <c r="S11" s="7">
        <f>132.832081-S9-S10</f>
        <v>88.87987899999999</v>
      </c>
      <c r="T11" s="21">
        <f>SUM(Q11:S11)</f>
        <v>251.38338399999995</v>
      </c>
      <c r="U11" s="21">
        <f>L11+M11+N11+Q11+R11+S11</f>
        <v>450.218655</v>
      </c>
      <c r="V11" s="36">
        <f>C11+D11+E11+G11+H11+I11+L11+M11+N11+Q11+R11+S11</f>
        <v>871.0996640000001</v>
      </c>
    </row>
    <row r="12" spans="1:22" s="13" customFormat="1" ht="27.75" customHeight="1" thickBot="1">
      <c r="A12" s="30"/>
      <c r="B12" s="31" t="s">
        <v>8</v>
      </c>
      <c r="C12" s="32">
        <v>30.085408</v>
      </c>
      <c r="D12" s="32">
        <v>21.811379</v>
      </c>
      <c r="E12" s="8">
        <v>25.896506</v>
      </c>
      <c r="F12" s="22">
        <f>SUM(C12:E12)</f>
        <v>77.793293</v>
      </c>
      <c r="G12" s="8">
        <v>18.052275</v>
      </c>
      <c r="H12" s="32">
        <v>13.896442</v>
      </c>
      <c r="I12" s="32">
        <v>11.864857</v>
      </c>
      <c r="J12" s="22">
        <f>SUM(G12:I12)</f>
        <v>43.813574</v>
      </c>
      <c r="K12" s="33">
        <f>C12+D12+E12+G12+H12+I12</f>
        <v>121.60686700000002</v>
      </c>
      <c r="L12" s="32">
        <v>10.861587</v>
      </c>
      <c r="M12" s="32">
        <v>14.664364</v>
      </c>
      <c r="N12" s="32">
        <v>14.687163</v>
      </c>
      <c r="O12" s="22">
        <f>SUM(L12:N12)</f>
        <v>40.213114</v>
      </c>
      <c r="P12" s="33">
        <f>C12+D12+E12+G12+H12+I12+L12+M12+N12</f>
        <v>161.819981</v>
      </c>
      <c r="Q12" s="41">
        <v>20.971918</v>
      </c>
      <c r="R12" s="32">
        <v>22.835426</v>
      </c>
      <c r="S12" s="32">
        <v>30.85408</v>
      </c>
      <c r="T12" s="22">
        <f>SUM(Q12:S12)</f>
        <v>74.661424</v>
      </c>
      <c r="U12" s="33">
        <f>L12+M12+N12+Q12+R12+S12</f>
        <v>114.87453799999999</v>
      </c>
      <c r="V12" s="34">
        <f>C12+D12+E12+G12+H12+I12+L12+M12+N12+Q12+R12+S12</f>
        <v>236.481405</v>
      </c>
    </row>
    <row r="13" spans="1:22" s="13" customFormat="1" ht="27.75" customHeight="1" thickBot="1">
      <c r="A13" s="23"/>
      <c r="B13" s="24" t="s">
        <v>2</v>
      </c>
      <c r="C13" s="5">
        <f aca="true" t="shared" si="0" ref="C13:K13">C9+C10+C11+C12</f>
        <v>151.249712</v>
      </c>
      <c r="D13" s="5">
        <f t="shared" si="0"/>
        <v>137.524966</v>
      </c>
      <c r="E13" s="5">
        <f t="shared" si="0"/>
        <v>143.192757</v>
      </c>
      <c r="F13" s="25">
        <f t="shared" si="0"/>
        <v>431.967435</v>
      </c>
      <c r="G13" s="5">
        <f>G9+G10+G11+G12</f>
        <v>123.05433500000001</v>
      </c>
      <c r="H13" s="5">
        <f>H9+H10+H11+H12</f>
        <v>111.64210800000001</v>
      </c>
      <c r="I13" s="5">
        <f>I9+I10+I11+I12</f>
        <v>106.448265</v>
      </c>
      <c r="J13" s="25">
        <f t="shared" si="0"/>
        <v>341.14470800000004</v>
      </c>
      <c r="K13" s="25">
        <f t="shared" si="0"/>
        <v>773.1121430000001</v>
      </c>
      <c r="L13" s="5">
        <f>L9+L10+L11+L12</f>
        <v>109.621876</v>
      </c>
      <c r="M13" s="5">
        <f>M9+M10+M11+M12</f>
        <v>116.08278800000002</v>
      </c>
      <c r="N13" s="5">
        <f>N9+N10+N11+N12</f>
        <v>118.98345</v>
      </c>
      <c r="O13" s="25">
        <f aca="true" t="shared" si="1" ref="O13:V13">O9+O10+O11+O12</f>
        <v>344.68811400000004</v>
      </c>
      <c r="P13" s="25">
        <f t="shared" si="1"/>
        <v>1117.800257</v>
      </c>
      <c r="Q13" s="5">
        <f>Q9+Q10+Q11+Q12</f>
        <v>138.01717599999998</v>
      </c>
      <c r="R13" s="5">
        <f>R9+R10+R11+R12</f>
        <v>147.45574999999997</v>
      </c>
      <c r="S13" s="5">
        <f>S9+S10+S11+S12</f>
        <v>163.686161</v>
      </c>
      <c r="T13" s="25">
        <f t="shared" si="1"/>
        <v>449.15908699999994</v>
      </c>
      <c r="U13" s="25">
        <f t="shared" si="1"/>
        <v>793.847201</v>
      </c>
      <c r="V13" s="25">
        <f t="shared" si="1"/>
        <v>1566.959344</v>
      </c>
    </row>
    <row r="14" spans="3:5" ht="12.75">
      <c r="C14" s="38"/>
      <c r="D14" s="38"/>
      <c r="E14" s="38"/>
    </row>
    <row r="15" spans="3:18" ht="12.75">
      <c r="C15" s="38"/>
      <c r="D15" s="38"/>
      <c r="E15" s="38"/>
      <c r="R15" s="2"/>
    </row>
    <row r="17" ht="12.75">
      <c r="V17" s="2"/>
    </row>
    <row r="18" spans="17:20" ht="12.75">
      <c r="Q18" s="46"/>
      <c r="R18" s="46"/>
      <c r="S18" s="46"/>
      <c r="T18" s="46"/>
    </row>
    <row r="19" spans="17:20" ht="12.75">
      <c r="Q19" s="46"/>
      <c r="R19" s="46"/>
      <c r="S19" s="46"/>
      <c r="T19" s="46"/>
    </row>
    <row r="20" spans="17:20" ht="12.75">
      <c r="Q20" s="46"/>
      <c r="R20" s="46"/>
      <c r="S20" s="46"/>
      <c r="T20" s="46"/>
    </row>
    <row r="21" spans="17:20" ht="12.75">
      <c r="Q21" s="46"/>
      <c r="R21" s="46"/>
      <c r="S21" s="46"/>
      <c r="T21" s="46"/>
    </row>
    <row r="22" spans="17:20" ht="15">
      <c r="Q22" s="47"/>
      <c r="R22" s="48"/>
      <c r="S22" s="48"/>
      <c r="T22" s="48"/>
    </row>
    <row r="23" spans="17:20" ht="12.75">
      <c r="Q23" s="46"/>
      <c r="R23" s="46"/>
      <c r="S23" s="46"/>
      <c r="T23" s="46"/>
    </row>
    <row r="24" spans="17:20" ht="12.75">
      <c r="Q24" s="46"/>
      <c r="R24" s="46"/>
      <c r="S24" s="46"/>
      <c r="T24" s="46"/>
    </row>
    <row r="25" spans="17:20" ht="12.75">
      <c r="Q25" s="46"/>
      <c r="R25" s="46"/>
      <c r="S25" s="46"/>
      <c r="T25" s="46"/>
    </row>
    <row r="26" spans="17:20" ht="15">
      <c r="Q26" s="49"/>
      <c r="R26" s="46"/>
      <c r="S26" s="46"/>
      <c r="T26" s="46"/>
    </row>
    <row r="27" spans="17:20" ht="15">
      <c r="Q27" s="49"/>
      <c r="R27" s="46"/>
      <c r="S27" s="46"/>
      <c r="T27" s="46"/>
    </row>
  </sheetData>
  <sheetProtection/>
  <mergeCells count="3">
    <mergeCell ref="A4:V4"/>
    <mergeCell ref="A3:V3"/>
    <mergeCell ref="A5:V5"/>
  </mergeCells>
  <printOptions/>
  <pageMargins left="0.03937007874015748" right="0" top="0.7874015748031497" bottom="0.03937007874015748" header="0.5118110236220472" footer="0.5118110236220472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Токарева Наталья Александровна</cp:lastModifiedBy>
  <cp:lastPrinted>2011-05-23T12:11:51Z</cp:lastPrinted>
  <dcterms:created xsi:type="dcterms:W3CDTF">1996-10-08T23:32:33Z</dcterms:created>
  <dcterms:modified xsi:type="dcterms:W3CDTF">2020-01-15T05:23:37Z</dcterms:modified>
  <cp:category/>
  <cp:version/>
  <cp:contentType/>
  <cp:contentStatus/>
</cp:coreProperties>
</file>